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firstSheet="6" activeTab="10"/>
  </bookViews>
  <sheets>
    <sheet name="สผส-จ" sheetId="1" r:id="rId1"/>
    <sheet name="สผส-จ 30 ธ.ค.53" sheetId="2" r:id="rId2"/>
    <sheet name="สผส-จ 27 ม.ค.54" sheetId="3" r:id="rId3"/>
    <sheet name="สผส-จ 21 ก.พ.54" sheetId="4" r:id="rId4"/>
    <sheet name="แยกส่วน" sheetId="5" r:id="rId5"/>
    <sheet name="สผส-จ 25 ก.พ.54" sheetId="6" r:id="rId6"/>
    <sheet name="สผส-จ 10 มี.ค.54" sheetId="7" r:id="rId7"/>
    <sheet name="สผส-จ 30 มี.ค.54" sheetId="8" r:id="rId8"/>
    <sheet name="สผส-จ 30 พ.ค. 54" sheetId="9" r:id="rId9"/>
    <sheet name="สผส-จ 29 มิ.ย. 54" sheetId="10" r:id="rId10"/>
    <sheet name="สผส-จ 29 ก.ค. 54" sheetId="11" r:id="rId11"/>
  </sheets>
  <definedNames/>
  <calcPr fullCalcOnLoad="1"/>
</workbook>
</file>

<file path=xl/sharedStrings.xml><?xml version="1.0" encoding="utf-8"?>
<sst xmlns="http://schemas.openxmlformats.org/spreadsheetml/2006/main" count="1009" uniqueCount="119">
  <si>
    <t>ผลการดำเนินงานตามตัวชี้วัด</t>
  </si>
  <si>
    <t>งบดำเนินงาน</t>
  </si>
  <si>
    <t>งบลงทุน</t>
  </si>
  <si>
    <t>งบอุดหนุน</t>
  </si>
  <si>
    <t>งบรายจ่ายอื่น</t>
  </si>
  <si>
    <t>รวม</t>
  </si>
  <si>
    <t>กิจกรรม</t>
  </si>
  <si>
    <t>หน่วยนับ</t>
  </si>
  <si>
    <t>แผน</t>
  </si>
  <si>
    <t>ผล</t>
  </si>
  <si>
    <t>ร้อยละ</t>
  </si>
  <si>
    <t>ไร่</t>
  </si>
  <si>
    <t>แห่ง</t>
  </si>
  <si>
    <t>หมู่บ้าน</t>
  </si>
  <si>
    <t>ราย</t>
  </si>
  <si>
    <t>กล้า</t>
  </si>
  <si>
    <t>กม.</t>
  </si>
  <si>
    <t>รวมงบประมาณ</t>
  </si>
  <si>
    <t>แบบรายงาน (สผส-จ)</t>
  </si>
  <si>
    <t>(หน่วย:บาท)</t>
  </si>
  <si>
    <t>หมวดรายจ่าย</t>
  </si>
  <si>
    <t>ผลสะสม</t>
  </si>
  <si>
    <t>ผลการเบิกจ่ายงบประมาณ</t>
  </si>
  <si>
    <t>ค่าครุภัณฑ์</t>
  </si>
  <si>
    <t>ที่ดิน และสิ่งก่อสร้าง</t>
  </si>
  <si>
    <t>รวมทั้งสิ้น</t>
  </si>
  <si>
    <t>กิจกรรมหลักป้องกันรักษาป่า</t>
  </si>
  <si>
    <t>กิจกรรมหลักจัดการที่ดินป่าไม้</t>
  </si>
  <si>
    <t>กิจกรรมหลักฟื้นฟูป่าไม้</t>
  </si>
  <si>
    <t>กิจกรรมหลักส่งเสริมและพัฒนาการป่าไม้</t>
  </si>
  <si>
    <t>กิจกรรมหลักบริหารจัดการงานป่าไม้</t>
  </si>
  <si>
    <t>หน่วยงาน</t>
  </si>
  <si>
    <t>เครื่อง</t>
  </si>
  <si>
    <t>ระบบ</t>
  </si>
  <si>
    <t>รายงานผลการเบิกจ่ายประจำเดือน ธันวาคม</t>
  </si>
  <si>
    <t>โครงการ</t>
  </si>
  <si>
    <t>ลำดับ</t>
  </si>
  <si>
    <t>ที่</t>
  </si>
  <si>
    <t xml:space="preserve">- กิจกรรมป้องกันและปราบปรามการบุกรุกทำลายทรัพยากรป่าไม้ </t>
  </si>
  <si>
    <t>- กิจกรรมป้องกันไฟป่าและควบคุมหมอกควัน</t>
  </si>
  <si>
    <t xml:space="preserve">- กิจกรรมจัดการที่ดิน </t>
  </si>
  <si>
    <t xml:space="preserve">- กิจกรรมจัดทำแนวเขตป่าสงวนแห่งชาติ </t>
  </si>
  <si>
    <t xml:space="preserve">- กิจกรรมเพาะชำกล้าไม้เพื่อเพิ่มพื้นที่สีเขียว  </t>
  </si>
  <si>
    <t xml:space="preserve">- กิจกรรมพัฒนาและจัดการผลผลิตสวนป่า </t>
  </si>
  <si>
    <t xml:space="preserve">- กิจกรรมส่งเสริมอาชีพด้านป่าไม้ </t>
  </si>
  <si>
    <t>- กิจกรรมส่งเสริมปลูกไม้โตเร็วเพื่อเป็นพลังงานทดแทน</t>
  </si>
  <si>
    <t>- บำรุงรักษาสวนป่าเดิม</t>
  </si>
  <si>
    <t xml:space="preserve">- กิจกรรมส่งเสริมการจัดการป่าชุมชน </t>
  </si>
  <si>
    <t xml:space="preserve">- กิจกรรมพัฒนาป่าไม้ร่วมกับองค์กรและเครือข่ายแบบบูรณาการ  </t>
  </si>
  <si>
    <t xml:space="preserve">- กิจกรรมพัฒนาวนศาสตร์ชุมชน </t>
  </si>
  <si>
    <t>- โครงการพัฒนาป่าไม้อันเนื่องมาจากพระราชดำริ</t>
  </si>
  <si>
    <t xml:space="preserve">- กิจกรรมบริการด้านการอนุญาต  </t>
  </si>
  <si>
    <t>- กิจกรรมโครงการปรับปรุงข้อมูลสารสนเทศภูมิศาสตร์ป่าไม้</t>
  </si>
  <si>
    <t>- ดำเนินการตามพระราชบัญญัติเลื่อยโซ่ยนต์ พ.ศ.2545</t>
  </si>
  <si>
    <t>- กิจกรรมส่งเสริมการปลูกต้นไม้เพื่อเศรษฐกิจ สังคม และสิ่งแวดล้อม (ไทยเข้มแข็ง)</t>
  </si>
  <si>
    <t>วัน</t>
  </si>
  <si>
    <t>- กิจกรรมอำนวยการงานประชาสัมพันธ์</t>
  </si>
  <si>
    <t>ราย/
ไร่</t>
  </si>
  <si>
    <t>-กิจกรรมอำนวยการงานบริหารกลาง</t>
  </si>
  <si>
    <t>- กิจกรรมอำนวยการงานและสารสนเทศ</t>
  </si>
  <si>
    <t xml:space="preserve">หน่วยงาน  สำนักจัดการทรัพยากรป่าไม้ที่ 4 สาขานครสวรรค์    ประจำวันที่ 2 ดือน ธันวาคม พ.ศ. 2554 </t>
  </si>
  <si>
    <t>แบบแสดงผลการเบิกจ่ายงบประมาณ พ.ศ.2554</t>
  </si>
  <si>
    <t>- กิจกรรมปรับปรุงข้อมูลสารสนเทศภูมิศาสตร์ป่าไม้</t>
  </si>
  <si>
    <t>- กิจกรรมป้องกันไฟป่าและควบคุมหมอกควัน (จัดทำแนวกันไฟ)</t>
  </si>
  <si>
    <t>- เฝ้าระวังการเปลี่ยนแปลงพื้นที่ป่าไม้</t>
  </si>
  <si>
    <t>ผลการดำเนินงาน</t>
  </si>
  <si>
    <t>เป้าหมาย</t>
  </si>
  <si>
    <t>ดำเนินงาน</t>
  </si>
  <si>
    <t>ผลการ</t>
  </si>
  <si>
    <t>แบบ สผส (จ-1)</t>
  </si>
  <si>
    <t>แบบรายงานผลการปฏิบัติงาน และผลการเบิกจ่ายงบประมาณ ประจำปีงบประมาณ 2554</t>
  </si>
  <si>
    <t>ข้อมูล ณ วันที่</t>
  </si>
  <si>
    <t>ผู้รายงาน</t>
  </si>
  <si>
    <t>ตำแหน่ง</t>
  </si>
  <si>
    <t>โทร</t>
  </si>
  <si>
    <t>นางสาวประคำแก้ว บุญธรรม</t>
  </si>
  <si>
    <t>นักวิชาการป่าไม้ปฏิบัติการ</t>
  </si>
  <si>
    <t>0 5622 6374</t>
  </si>
  <si>
    <t>สะสมตั้งแต่ต้นปีงบประมาณจนถึง ณ วันที่ 30 ธันวาคม 2553</t>
  </si>
  <si>
    <t xml:space="preserve">- กิจกรรมเพาะชำกล้าไม้เพื่อเพิ่มพื้นที่สีเขียว </t>
  </si>
  <si>
    <t xml:space="preserve">- บำรุงรักษาสวนป่าเดิม </t>
  </si>
  <si>
    <t>- กิจกรรมส่งเสริมการจัดการป่าชุมชน</t>
  </si>
  <si>
    <t>- กิจกรรมพัฒนาวนศาสตร์ชุมชน</t>
  </si>
  <si>
    <t>30 ธันวาคม 2553</t>
  </si>
  <si>
    <t>-</t>
  </si>
  <si>
    <t>สะสมตั้งแต่ต้นปีงบประมาณจนถึง ณ วันที่ 27 มกราคม 2554</t>
  </si>
  <si>
    <t>- กิจกรรมป้องกันและปราบปรามการบุกรุกทำลายทรัพยากรป่าไม้</t>
  </si>
  <si>
    <t>- กิจกรรมพัฒนาและจัดการผลผลิตสวนป่า</t>
  </si>
  <si>
    <t>27 มกราคม 2554</t>
  </si>
  <si>
    <t>ราย/ไร่</t>
  </si>
  <si>
    <t>สะสมตั้งแต่ต้นปีงบประมาณจนถึง ณ วันที่ 21 กุมภาพันธ์ 2554</t>
  </si>
  <si>
    <t>- ส่งเสริมอาชีพด้านป่าไม้</t>
  </si>
  <si>
    <t>- ส่งเสริมการปลูกต้นไม้เพื่อเศรษฐกิจ สังคม และสิ่งแวดล้อม</t>
  </si>
  <si>
    <t>21 กุมภาพันธ์ 2554</t>
  </si>
  <si>
    <t>ส่วนส่งเสริมการปลูกป่า</t>
  </si>
  <si>
    <t>ส่วนจัดการป่าชุมชน</t>
  </si>
  <si>
    <t>ส่วนป้องกันรักษาป่าฯ</t>
  </si>
  <si>
    <t>ส่วนจัดการที่ดินป่าไม้</t>
  </si>
  <si>
    <t>ส่วนอำนวยการ</t>
  </si>
  <si>
    <t>งบประมาณที่ได้รับ</t>
  </si>
  <si>
    <t>ผลการใช้จ่าย</t>
  </si>
  <si>
    <t>คงเหลือ%</t>
  </si>
  <si>
    <t>รายงานผลการใช้จ่าย ณ วันที่ 21 กุมภาพันธ์ 2554</t>
  </si>
  <si>
    <t>คิดเป็น %</t>
  </si>
  <si>
    <t>สะสมตั้งแต่ต้นปีงบประมาณจนถึง ณ วันที่ 25 กุมภาพันธ์ 2554</t>
  </si>
  <si>
    <t>25 กุมภาพันธ์ 2554</t>
  </si>
  <si>
    <t>สะสมตั้งแต่ต้นปีงบประมาณจนถึง ณ วันที่ 10 มีนาคม 2554</t>
  </si>
  <si>
    <t>10 มีนาคม 2554</t>
  </si>
  <si>
    <t>สะสมตั้งแต่ต้นปีงบประมาณจนถึง ณ วันที่ 30 มีนาคม 2554</t>
  </si>
  <si>
    <t>30 มีนาคม 2554</t>
  </si>
  <si>
    <t>- โครงการพัฒนาป่าไม้ตามพระราชดำริ</t>
  </si>
  <si>
    <t>30 พฤษภาคม 2554</t>
  </si>
  <si>
    <t>สะสมตั้งแต่ต้นปีงบประมาณจนถึง ณ วันที่ 30 พฤษภาคม 2554</t>
  </si>
  <si>
    <t>สะสมตั้งแต่ต้นปีงบประมาณจนถึง ณ วันที่ 29 มิถุนายน 2554</t>
  </si>
  <si>
    <t>29 มิถุนายน 2554</t>
  </si>
  <si>
    <t>งาน</t>
  </si>
  <si>
    <t>สะสมตั้งแต่ต้นปีงบประมาณจนถึง ณ วันที่ 28 กรกฎาคม 2554</t>
  </si>
  <si>
    <t>28 กรกฎาคม 2554</t>
  </si>
  <si>
    <t xml:space="preserve">                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</si>
</sst>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[$-41E]d\ mmmm\ yyyy"/>
    <numFmt numFmtId="189" formatCode="[$-107041E]d\ mmm\ yy;@"/>
    <numFmt numFmtId="190" formatCode="#,##0.00_ ;\-#,##0.00\ 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sz val="14"/>
      <color indexed="10"/>
      <name val="Angsana New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1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5" fillId="0" borderId="0" xfId="49" applyFont="1">
      <alignment/>
      <protection/>
    </xf>
    <xf numFmtId="0" fontId="4" fillId="0" borderId="0" xfId="49" applyFont="1" applyAlignment="1">
      <alignment/>
      <protection/>
    </xf>
    <xf numFmtId="0" fontId="4" fillId="0" borderId="0" xfId="49" applyFont="1">
      <alignment/>
      <protection/>
    </xf>
    <xf numFmtId="0" fontId="3" fillId="0" borderId="10" xfId="41" applyNumberFormat="1" applyFont="1" applyBorder="1" applyAlignment="1">
      <alignment/>
    </xf>
    <xf numFmtId="43" fontId="5" fillId="0" borderId="0" xfId="49" applyNumberFormat="1" applyFont="1">
      <alignment/>
      <protection/>
    </xf>
    <xf numFmtId="187" fontId="5" fillId="0" borderId="0" xfId="49" applyNumberFormat="1" applyFont="1">
      <alignment/>
      <protection/>
    </xf>
    <xf numFmtId="2" fontId="5" fillId="0" borderId="0" xfId="49" applyNumberFormat="1" applyFont="1">
      <alignment/>
      <protection/>
    </xf>
    <xf numFmtId="0" fontId="4" fillId="0" borderId="0" xfId="49" applyFont="1" applyAlignment="1">
      <alignment horizontal="left"/>
      <protection/>
    </xf>
    <xf numFmtId="0" fontId="3" fillId="0" borderId="11" xfId="49" applyNumberFormat="1" applyFont="1" applyBorder="1" applyAlignment="1">
      <alignment horizontal="center"/>
      <protection/>
    </xf>
    <xf numFmtId="0" fontId="6" fillId="0" borderId="12" xfId="49" applyNumberFormat="1" applyFont="1" applyBorder="1" applyAlignment="1">
      <alignment horizontal="center"/>
      <protection/>
    </xf>
    <xf numFmtId="0" fontId="3" fillId="0" borderId="12" xfId="49" applyNumberFormat="1" applyFont="1" applyBorder="1" applyAlignment="1">
      <alignment horizontal="right"/>
      <protection/>
    </xf>
    <xf numFmtId="0" fontId="3" fillId="0" borderId="13" xfId="49" applyNumberFormat="1" applyFont="1" applyBorder="1" applyAlignment="1">
      <alignment horizontal="center" vertical="center"/>
      <protection/>
    </xf>
    <xf numFmtId="0" fontId="3" fillId="0" borderId="14" xfId="49" applyNumberFormat="1" applyFont="1" applyBorder="1" applyAlignment="1">
      <alignment horizontal="center"/>
      <protection/>
    </xf>
    <xf numFmtId="0" fontId="3" fillId="0" borderId="14" xfId="49" applyNumberFormat="1" applyFont="1" applyBorder="1">
      <alignment/>
      <protection/>
    </xf>
    <xf numFmtId="0" fontId="3" fillId="0" borderId="13" xfId="49" applyNumberFormat="1" applyFont="1" applyBorder="1" applyAlignment="1">
      <alignment horizontal="center"/>
      <protection/>
    </xf>
    <xf numFmtId="43" fontId="3" fillId="0" borderId="10" xfId="39" applyNumberFormat="1" applyFont="1" applyBorder="1" applyAlignment="1">
      <alignment/>
    </xf>
    <xf numFmtId="0" fontId="3" fillId="33" borderId="13" xfId="49" applyNumberFormat="1" applyFont="1" applyFill="1" applyBorder="1" applyAlignment="1">
      <alignment horizontal="center"/>
      <protection/>
    </xf>
    <xf numFmtId="43" fontId="3" fillId="33" borderId="13" xfId="49" applyNumberFormat="1" applyFont="1" applyFill="1" applyBorder="1" applyAlignment="1">
      <alignment horizontal="center"/>
      <protection/>
    </xf>
    <xf numFmtId="43" fontId="5" fillId="33" borderId="0" xfId="49" applyNumberFormat="1" applyFont="1" applyFill="1">
      <alignment/>
      <protection/>
    </xf>
    <xf numFmtId="43" fontId="4" fillId="33" borderId="12" xfId="41" applyNumberFormat="1" applyFont="1" applyFill="1" applyBorder="1" applyAlignment="1">
      <alignment/>
    </xf>
    <xf numFmtId="43" fontId="4" fillId="33" borderId="13" xfId="41" applyNumberFormat="1" applyFont="1" applyFill="1" applyBorder="1" applyAlignment="1">
      <alignment/>
    </xf>
    <xf numFmtId="43" fontId="3" fillId="33" borderId="15" xfId="49" applyNumberFormat="1" applyFont="1" applyFill="1" applyBorder="1" applyAlignment="1">
      <alignment horizontal="center"/>
      <protection/>
    </xf>
    <xf numFmtId="43" fontId="4" fillId="33" borderId="13" xfId="41" applyNumberFormat="1" applyFont="1" applyFill="1" applyBorder="1" applyAlignment="1">
      <alignment/>
    </xf>
    <xf numFmtId="0" fontId="3" fillId="33" borderId="16" xfId="49" applyNumberFormat="1" applyFont="1" applyFill="1" applyBorder="1" applyAlignment="1">
      <alignment horizontal="center"/>
      <protection/>
    </xf>
    <xf numFmtId="0" fontId="6" fillId="0" borderId="14" xfId="49" applyNumberFormat="1" applyFont="1" applyBorder="1" applyAlignment="1">
      <alignment horizontal="center"/>
      <protection/>
    </xf>
    <xf numFmtId="0" fontId="3" fillId="33" borderId="16" xfId="49" applyNumberFormat="1" applyFont="1" applyFill="1" applyBorder="1">
      <alignment/>
      <protection/>
    </xf>
    <xf numFmtId="0" fontId="4" fillId="33" borderId="16" xfId="49" applyNumberFormat="1" applyFont="1" applyFill="1" applyBorder="1" applyAlignment="1">
      <alignment horizontal="center"/>
      <protection/>
    </xf>
    <xf numFmtId="0" fontId="4" fillId="33" borderId="17" xfId="49" applyNumberFormat="1" applyFont="1" applyFill="1" applyBorder="1" applyAlignment="1">
      <alignment horizontal="center"/>
      <protection/>
    </xf>
    <xf numFmtId="0" fontId="4" fillId="0" borderId="18" xfId="49" applyFont="1" applyBorder="1" applyAlignment="1">
      <alignment/>
      <protection/>
    </xf>
    <xf numFmtId="0" fontId="4" fillId="0" borderId="16" xfId="49" applyNumberFormat="1" applyFont="1" applyFill="1" applyBorder="1" applyAlignment="1">
      <alignment horizontal="center"/>
      <protection/>
    </xf>
    <xf numFmtId="43" fontId="4" fillId="0" borderId="13" xfId="41" applyNumberFormat="1" applyFont="1" applyFill="1" applyBorder="1" applyAlignment="1">
      <alignment/>
    </xf>
    <xf numFmtId="43" fontId="4" fillId="0" borderId="13" xfId="41" applyNumberFormat="1" applyFont="1" applyFill="1" applyBorder="1" applyAlignment="1">
      <alignment/>
    </xf>
    <xf numFmtId="43" fontId="4" fillId="0" borderId="13" xfId="41" applyNumberFormat="1" applyFont="1" applyFill="1" applyBorder="1" applyAlignment="1">
      <alignment/>
    </xf>
    <xf numFmtId="43" fontId="3" fillId="0" borderId="13" xfId="49" applyNumberFormat="1" applyFont="1" applyFill="1" applyBorder="1" applyAlignment="1">
      <alignment horizontal="center"/>
      <protection/>
    </xf>
    <xf numFmtId="43" fontId="3" fillId="0" borderId="15" xfId="49" applyNumberFormat="1" applyFont="1" applyFill="1" applyBorder="1" applyAlignment="1">
      <alignment horizontal="center"/>
      <protection/>
    </xf>
    <xf numFmtId="0" fontId="5" fillId="0" borderId="0" xfId="49" applyFont="1" applyFill="1">
      <alignment/>
      <protection/>
    </xf>
    <xf numFmtId="43" fontId="4" fillId="0" borderId="0" xfId="49" applyNumberFormat="1" applyFont="1" applyFill="1">
      <alignment/>
      <protection/>
    </xf>
    <xf numFmtId="43" fontId="4" fillId="0" borderId="11" xfId="41" applyNumberFormat="1" applyFont="1" applyFill="1" applyBorder="1" applyAlignment="1">
      <alignment/>
    </xf>
    <xf numFmtId="0" fontId="4" fillId="0" borderId="17" xfId="49" applyNumberFormat="1" applyFont="1" applyFill="1" applyBorder="1" applyAlignment="1">
      <alignment horizontal="center"/>
      <protection/>
    </xf>
    <xf numFmtId="43" fontId="4" fillId="0" borderId="12" xfId="41" applyNumberFormat="1" applyFont="1" applyFill="1" applyBorder="1" applyAlignment="1">
      <alignment/>
    </xf>
    <xf numFmtId="43" fontId="4" fillId="0" borderId="12" xfId="41" applyNumberFormat="1" applyFont="1" applyFill="1" applyBorder="1" applyAlignment="1">
      <alignment/>
    </xf>
    <xf numFmtId="43" fontId="16" fillId="0" borderId="0" xfId="49" applyNumberFormat="1" applyFont="1" applyFill="1">
      <alignment/>
      <protection/>
    </xf>
    <xf numFmtId="43" fontId="18" fillId="0" borderId="0" xfId="49" applyNumberFormat="1" applyFont="1">
      <alignment/>
      <protection/>
    </xf>
    <xf numFmtId="0" fontId="17" fillId="0" borderId="0" xfId="49" applyFont="1">
      <alignment/>
      <protection/>
    </xf>
    <xf numFmtId="43" fontId="3" fillId="0" borderId="10" xfId="49" applyNumberFormat="1" applyFont="1" applyBorder="1" applyAlignment="1">
      <alignment horizontal="center"/>
      <protection/>
    </xf>
    <xf numFmtId="0" fontId="6" fillId="33" borderId="13" xfId="49" applyNumberFormat="1" applyFont="1" applyFill="1" applyBorder="1" applyAlignment="1">
      <alignment horizontal="center"/>
      <protection/>
    </xf>
    <xf numFmtId="0" fontId="4" fillId="0" borderId="13" xfId="49" applyNumberFormat="1" applyFont="1" applyFill="1" applyBorder="1" applyAlignment="1">
      <alignment horizontal="right"/>
      <protection/>
    </xf>
    <xf numFmtId="49" fontId="4" fillId="0" borderId="16" xfId="49" applyNumberFormat="1" applyFont="1" applyFill="1" applyBorder="1">
      <alignment/>
      <protection/>
    </xf>
    <xf numFmtId="0" fontId="3" fillId="0" borderId="14" xfId="49" applyNumberFormat="1" applyFont="1" applyBorder="1" applyAlignment="1">
      <alignment horizontal="right"/>
      <protection/>
    </xf>
    <xf numFmtId="49" fontId="3" fillId="33" borderId="16" xfId="49" applyNumberFormat="1" applyFont="1" applyFill="1" applyBorder="1">
      <alignment/>
      <protection/>
    </xf>
    <xf numFmtId="0" fontId="9" fillId="0" borderId="13" xfId="49" applyNumberFormat="1" applyFont="1" applyFill="1" applyBorder="1" applyAlignment="1">
      <alignment horizontal="right"/>
      <protection/>
    </xf>
    <xf numFmtId="49" fontId="9" fillId="0" borderId="16" xfId="49" applyNumberFormat="1" applyFont="1" applyFill="1" applyBorder="1">
      <alignment/>
      <protection/>
    </xf>
    <xf numFmtId="0" fontId="9" fillId="0" borderId="16" xfId="49" applyNumberFormat="1" applyFont="1" applyFill="1" applyBorder="1" applyAlignment="1">
      <alignment horizontal="center"/>
      <protection/>
    </xf>
    <xf numFmtId="43" fontId="9" fillId="0" borderId="12" xfId="41" applyNumberFormat="1" applyFont="1" applyFill="1" applyBorder="1" applyAlignment="1">
      <alignment/>
    </xf>
    <xf numFmtId="43" fontId="9" fillId="0" borderId="12" xfId="39" applyNumberFormat="1" applyFont="1" applyFill="1" applyBorder="1" applyAlignment="1">
      <alignment/>
    </xf>
    <xf numFmtId="43" fontId="9" fillId="0" borderId="13" xfId="41" applyNumberFormat="1" applyFont="1" applyFill="1" applyBorder="1" applyAlignment="1">
      <alignment/>
    </xf>
    <xf numFmtId="43" fontId="10" fillId="0" borderId="13" xfId="49" applyNumberFormat="1" applyFont="1" applyFill="1" applyBorder="1" applyAlignment="1">
      <alignment horizontal="center"/>
      <protection/>
    </xf>
    <xf numFmtId="43" fontId="10" fillId="0" borderId="15" xfId="49" applyNumberFormat="1" applyFont="1" applyFill="1" applyBorder="1" applyAlignment="1">
      <alignment horizontal="center"/>
      <protection/>
    </xf>
    <xf numFmtId="0" fontId="4" fillId="0" borderId="16" xfId="49" applyNumberFormat="1" applyFont="1" applyFill="1" applyBorder="1" applyAlignment="1">
      <alignment horizontal="center" vertical="center" wrapText="1"/>
      <protection/>
    </xf>
    <xf numFmtId="0" fontId="11" fillId="0" borderId="13" xfId="49" applyNumberFormat="1" applyFont="1" applyFill="1" applyBorder="1" applyAlignment="1">
      <alignment horizontal="right"/>
      <protection/>
    </xf>
    <xf numFmtId="49" fontId="11" fillId="0" borderId="16" xfId="49" applyNumberFormat="1" applyFont="1" applyFill="1" applyBorder="1">
      <alignment/>
      <protection/>
    </xf>
    <xf numFmtId="0" fontId="11" fillId="0" borderId="17" xfId="49" applyNumberFormat="1" applyFont="1" applyFill="1" applyBorder="1" applyAlignment="1">
      <alignment horizontal="center"/>
      <protection/>
    </xf>
    <xf numFmtId="43" fontId="11" fillId="0" borderId="12" xfId="41" applyNumberFormat="1" applyFont="1" applyFill="1" applyBorder="1" applyAlignment="1">
      <alignment/>
    </xf>
    <xf numFmtId="43" fontId="11" fillId="0" borderId="13" xfId="41" applyNumberFormat="1" applyFont="1" applyFill="1" applyBorder="1" applyAlignment="1">
      <alignment/>
    </xf>
    <xf numFmtId="43" fontId="12" fillId="0" borderId="13" xfId="49" applyNumberFormat="1" applyFont="1" applyFill="1" applyBorder="1" applyAlignment="1">
      <alignment horizontal="center"/>
      <protection/>
    </xf>
    <xf numFmtId="43" fontId="12" fillId="0" borderId="15" xfId="49" applyNumberFormat="1" applyFont="1" applyFill="1" applyBorder="1" applyAlignment="1">
      <alignment horizontal="center"/>
      <protection/>
    </xf>
    <xf numFmtId="0" fontId="11" fillId="0" borderId="13" xfId="49" applyNumberFormat="1" applyFont="1" applyFill="1" applyBorder="1" applyAlignment="1">
      <alignment horizontal="right" vertical="top"/>
      <protection/>
    </xf>
    <xf numFmtId="49" fontId="11" fillId="0" borderId="16" xfId="49" applyNumberFormat="1" applyFont="1" applyFill="1" applyBorder="1" applyAlignment="1">
      <alignment wrapText="1"/>
      <protection/>
    </xf>
    <xf numFmtId="43" fontId="9" fillId="0" borderId="13" xfId="41" applyNumberFormat="1" applyFont="1" applyFill="1" applyBorder="1" applyAlignment="1">
      <alignment/>
    </xf>
    <xf numFmtId="43" fontId="9" fillId="0" borderId="13" xfId="41" applyNumberFormat="1" applyFont="1" applyFill="1" applyBorder="1" applyAlignment="1">
      <alignment horizontal="center"/>
    </xf>
    <xf numFmtId="43" fontId="8" fillId="0" borderId="13" xfId="49" applyNumberFormat="1" applyFont="1" applyFill="1" applyBorder="1" applyAlignment="1">
      <alignment horizontal="center"/>
      <protection/>
    </xf>
    <xf numFmtId="0" fontId="4" fillId="0" borderId="19" xfId="49" applyNumberFormat="1" applyFont="1" applyFill="1" applyBorder="1" applyAlignment="1">
      <alignment horizontal="right"/>
      <protection/>
    </xf>
    <xf numFmtId="43" fontId="4" fillId="0" borderId="13" xfId="41" applyNumberFormat="1" applyFont="1" applyFill="1" applyBorder="1" applyAlignment="1">
      <alignment horizontal="center"/>
    </xf>
    <xf numFmtId="3" fontId="4" fillId="0" borderId="13" xfId="41" applyNumberFormat="1" applyFont="1" applyFill="1" applyBorder="1" applyAlignment="1">
      <alignment horizontal="center"/>
    </xf>
    <xf numFmtId="3" fontId="4" fillId="33" borderId="13" xfId="41" applyNumberFormat="1" applyFont="1" applyFill="1" applyBorder="1" applyAlignment="1">
      <alignment horizontal="center"/>
    </xf>
    <xf numFmtId="3" fontId="4" fillId="0" borderId="11" xfId="41" applyNumberFormat="1" applyFont="1" applyFill="1" applyBorder="1" applyAlignment="1">
      <alignment horizontal="center"/>
    </xf>
    <xf numFmtId="3" fontId="4" fillId="0" borderId="12" xfId="41" applyNumberFormat="1" applyFont="1" applyFill="1" applyBorder="1" applyAlignment="1">
      <alignment horizontal="center"/>
    </xf>
    <xf numFmtId="3" fontId="4" fillId="33" borderId="12" xfId="41" applyNumberFormat="1" applyFont="1" applyFill="1" applyBorder="1" applyAlignment="1">
      <alignment horizontal="center"/>
    </xf>
    <xf numFmtId="3" fontId="9" fillId="0" borderId="12" xfId="41" applyNumberFormat="1" applyFont="1" applyFill="1" applyBorder="1" applyAlignment="1">
      <alignment horizontal="center"/>
    </xf>
    <xf numFmtId="3" fontId="11" fillId="0" borderId="12" xfId="41" applyNumberFormat="1" applyFont="1" applyFill="1" applyBorder="1" applyAlignment="1">
      <alignment horizontal="center"/>
    </xf>
    <xf numFmtId="3" fontId="9" fillId="0" borderId="13" xfId="41" applyNumberFormat="1" applyFont="1" applyFill="1" applyBorder="1" applyAlignment="1">
      <alignment horizontal="center"/>
    </xf>
    <xf numFmtId="3" fontId="3" fillId="0" borderId="10" xfId="41" applyNumberFormat="1" applyFont="1" applyBorder="1" applyAlignment="1">
      <alignment/>
    </xf>
    <xf numFmtId="0" fontId="4" fillId="0" borderId="13" xfId="49" applyNumberFormat="1" applyFont="1" applyFill="1" applyBorder="1" applyAlignment="1">
      <alignment horizontal="center"/>
      <protection/>
    </xf>
    <xf numFmtId="43" fontId="8" fillId="33" borderId="13" xfId="49" applyNumberFormat="1" applyFont="1" applyFill="1" applyBorder="1" applyAlignment="1">
      <alignment horizontal="center"/>
      <protection/>
    </xf>
    <xf numFmtId="43" fontId="10" fillId="33" borderId="15" xfId="49" applyNumberFormat="1" applyFont="1" applyFill="1" applyBorder="1" applyAlignment="1">
      <alignment horizontal="center"/>
      <protection/>
    </xf>
    <xf numFmtId="43" fontId="10" fillId="33" borderId="13" xfId="49" applyNumberFormat="1" applyFont="1" applyFill="1" applyBorder="1" applyAlignment="1">
      <alignment horizontal="center"/>
      <protection/>
    </xf>
    <xf numFmtId="49" fontId="4" fillId="0" borderId="12" xfId="41" applyNumberFormat="1" applyFont="1" applyFill="1" applyBorder="1" applyAlignment="1">
      <alignment horizontal="center"/>
    </xf>
    <xf numFmtId="0" fontId="9" fillId="34" borderId="13" xfId="49" applyNumberFormat="1" applyFont="1" applyFill="1" applyBorder="1" applyAlignment="1">
      <alignment horizontal="right"/>
      <protection/>
    </xf>
    <xf numFmtId="49" fontId="9" fillId="34" borderId="16" xfId="49" applyNumberFormat="1" applyFont="1" applyFill="1" applyBorder="1">
      <alignment/>
      <protection/>
    </xf>
    <xf numFmtId="0" fontId="9" fillId="34" borderId="16" xfId="49" applyNumberFormat="1" applyFont="1" applyFill="1" applyBorder="1" applyAlignment="1">
      <alignment horizontal="center"/>
      <protection/>
    </xf>
    <xf numFmtId="3" fontId="9" fillId="34" borderId="12" xfId="41" applyNumberFormat="1" applyFont="1" applyFill="1" applyBorder="1" applyAlignment="1">
      <alignment horizontal="center"/>
    </xf>
    <xf numFmtId="43" fontId="9" fillId="34" borderId="12" xfId="41" applyNumberFormat="1" applyFont="1" applyFill="1" applyBorder="1" applyAlignment="1">
      <alignment/>
    </xf>
    <xf numFmtId="43" fontId="9" fillId="34" borderId="12" xfId="41" applyNumberFormat="1" applyFont="1" applyFill="1" applyBorder="1" applyAlignment="1">
      <alignment horizontal="center"/>
    </xf>
    <xf numFmtId="43" fontId="9" fillId="34" borderId="12" xfId="39" applyNumberFormat="1" applyFont="1" applyFill="1" applyBorder="1" applyAlignment="1">
      <alignment/>
    </xf>
    <xf numFmtId="43" fontId="9" fillId="34" borderId="13" xfId="41" applyNumberFormat="1" applyFont="1" applyFill="1" applyBorder="1" applyAlignment="1">
      <alignment/>
    </xf>
    <xf numFmtId="43" fontId="10" fillId="34" borderId="13" xfId="49" applyNumberFormat="1" applyFont="1" applyFill="1" applyBorder="1" applyAlignment="1">
      <alignment horizontal="center"/>
      <protection/>
    </xf>
    <xf numFmtId="43" fontId="10" fillId="34" borderId="15" xfId="49" applyNumberFormat="1" applyFont="1" applyFill="1" applyBorder="1" applyAlignment="1">
      <alignment horizontal="center"/>
      <protection/>
    </xf>
    <xf numFmtId="0" fontId="5" fillId="34" borderId="0" xfId="49" applyFont="1" applyFill="1">
      <alignment/>
      <protection/>
    </xf>
    <xf numFmtId="43" fontId="16" fillId="34" borderId="0" xfId="49" applyNumberFormat="1" applyFont="1" applyFill="1">
      <alignment/>
      <protection/>
    </xf>
    <xf numFmtId="0" fontId="4" fillId="34" borderId="13" xfId="49" applyNumberFormat="1" applyFont="1" applyFill="1" applyBorder="1" applyAlignment="1">
      <alignment horizontal="right"/>
      <protection/>
    </xf>
    <xf numFmtId="49" fontId="4" fillId="34" borderId="16" xfId="49" applyNumberFormat="1" applyFont="1" applyFill="1" applyBorder="1">
      <alignment/>
      <protection/>
    </xf>
    <xf numFmtId="0" fontId="4" fillId="34" borderId="16" xfId="49" applyNumberFormat="1" applyFont="1" applyFill="1" applyBorder="1" applyAlignment="1">
      <alignment horizontal="center"/>
      <protection/>
    </xf>
    <xf numFmtId="3" fontId="4" fillId="34" borderId="13" xfId="41" applyNumberFormat="1" applyFont="1" applyFill="1" applyBorder="1" applyAlignment="1">
      <alignment horizontal="center"/>
    </xf>
    <xf numFmtId="43" fontId="4" fillId="34" borderId="13" xfId="41" applyNumberFormat="1" applyFont="1" applyFill="1" applyBorder="1" applyAlignment="1">
      <alignment/>
    </xf>
    <xf numFmtId="43" fontId="4" fillId="34" borderId="13" xfId="41" applyNumberFormat="1" applyFont="1" applyFill="1" applyBorder="1" applyAlignment="1">
      <alignment/>
    </xf>
    <xf numFmtId="43" fontId="3" fillId="34" borderId="13" xfId="49" applyNumberFormat="1" applyFont="1" applyFill="1" applyBorder="1" applyAlignment="1">
      <alignment horizontal="center"/>
      <protection/>
    </xf>
    <xf numFmtId="43" fontId="3" fillId="34" borderId="15" xfId="49" applyNumberFormat="1" applyFont="1" applyFill="1" applyBorder="1" applyAlignment="1">
      <alignment horizontal="center"/>
      <protection/>
    </xf>
    <xf numFmtId="3" fontId="9" fillId="34" borderId="13" xfId="41" applyNumberFormat="1" applyFont="1" applyFill="1" applyBorder="1" applyAlignment="1">
      <alignment horizontal="center"/>
    </xf>
    <xf numFmtId="43" fontId="9" fillId="34" borderId="13" xfId="41" applyNumberFormat="1" applyFont="1" applyFill="1" applyBorder="1" applyAlignment="1">
      <alignment/>
    </xf>
    <xf numFmtId="0" fontId="4" fillId="34" borderId="19" xfId="49" applyNumberFormat="1" applyFont="1" applyFill="1" applyBorder="1" applyAlignment="1">
      <alignment horizontal="right"/>
      <protection/>
    </xf>
    <xf numFmtId="43" fontId="4" fillId="34" borderId="13" xfId="41" applyNumberFormat="1" applyFont="1" applyFill="1" applyBorder="1" applyAlignment="1">
      <alignment horizontal="center"/>
    </xf>
    <xf numFmtId="3" fontId="7" fillId="34" borderId="13" xfId="41" applyNumberFormat="1" applyFont="1" applyFill="1" applyBorder="1" applyAlignment="1" quotePrefix="1">
      <alignment horizontal="center"/>
    </xf>
    <xf numFmtId="3" fontId="7" fillId="34" borderId="13" xfId="41" applyNumberFormat="1" applyFont="1" applyFill="1" applyBorder="1" applyAlignment="1">
      <alignment horizontal="center"/>
    </xf>
    <xf numFmtId="3" fontId="4" fillId="0" borderId="12" xfId="41" applyNumberFormat="1" applyFont="1" applyFill="1" applyBorder="1" applyAlignment="1">
      <alignment horizontal="center"/>
    </xf>
    <xf numFmtId="43" fontId="4" fillId="0" borderId="12" xfId="41" applyNumberFormat="1" applyFont="1" applyFill="1" applyBorder="1" applyAlignment="1">
      <alignment horizontal="center"/>
    </xf>
    <xf numFmtId="43" fontId="4" fillId="0" borderId="12" xfId="39" applyNumberFormat="1" applyFont="1" applyFill="1" applyBorder="1" applyAlignment="1">
      <alignment/>
    </xf>
    <xf numFmtId="43" fontId="4" fillId="0" borderId="13" xfId="41" applyNumberFormat="1" applyFont="1" applyFill="1" applyBorder="1" applyAlignment="1">
      <alignment/>
    </xf>
    <xf numFmtId="3" fontId="4" fillId="0" borderId="13" xfId="41" applyNumberFormat="1" applyFont="1" applyFill="1" applyBorder="1" applyAlignment="1">
      <alignment horizontal="center"/>
    </xf>
    <xf numFmtId="0" fontId="3" fillId="0" borderId="13" xfId="49" applyNumberFormat="1" applyFont="1" applyFill="1" applyBorder="1" applyAlignment="1">
      <alignment horizontal="center"/>
      <protection/>
    </xf>
    <xf numFmtId="0" fontId="19" fillId="0" borderId="0" xfId="49" applyFont="1">
      <alignment/>
      <protection/>
    </xf>
    <xf numFmtId="0" fontId="4" fillId="0" borderId="16" xfId="49" applyNumberFormat="1" applyFont="1" applyFill="1" applyBorder="1">
      <alignment/>
      <protection/>
    </xf>
    <xf numFmtId="43" fontId="4" fillId="0" borderId="13" xfId="41" applyNumberFormat="1" applyFont="1" applyFill="1" applyBorder="1" applyAlignment="1">
      <alignment horizontal="center"/>
    </xf>
    <xf numFmtId="43" fontId="4" fillId="33" borderId="13" xfId="41" applyNumberFormat="1" applyFont="1" applyFill="1" applyBorder="1" applyAlignment="1">
      <alignment horizontal="center"/>
    </xf>
    <xf numFmtId="0" fontId="20" fillId="0" borderId="0" xfId="49" applyFont="1">
      <alignment/>
      <protection/>
    </xf>
    <xf numFmtId="0" fontId="3" fillId="0" borderId="0" xfId="49" applyFont="1" applyAlignment="1">
      <alignment/>
      <protection/>
    </xf>
    <xf numFmtId="0" fontId="3" fillId="0" borderId="12" xfId="49" applyNumberFormat="1" applyFont="1" applyBorder="1" applyAlignment="1">
      <alignment horizontal="center" vertical="center"/>
      <protection/>
    </xf>
    <xf numFmtId="49" fontId="20" fillId="0" borderId="0" xfId="49" applyNumberFormat="1" applyFont="1" applyAlignment="1">
      <alignment horizontal="left"/>
      <protection/>
    </xf>
    <xf numFmtId="0" fontId="21" fillId="0" borderId="0" xfId="49" applyFont="1" applyBorder="1">
      <alignment/>
      <protection/>
    </xf>
    <xf numFmtId="0" fontId="5" fillId="0" borderId="0" xfId="49" applyFont="1" applyBorder="1">
      <alignment/>
      <protection/>
    </xf>
    <xf numFmtId="0" fontId="4" fillId="0" borderId="16" xfId="49" applyNumberFormat="1" applyFont="1" applyFill="1" applyBorder="1" quotePrefix="1">
      <alignment/>
      <protection/>
    </xf>
    <xf numFmtId="49" fontId="21" fillId="0" borderId="0" xfId="49" applyNumberFormat="1" applyFont="1" applyBorder="1" applyAlignment="1">
      <alignment horizontal="left"/>
      <protection/>
    </xf>
    <xf numFmtId="3" fontId="4" fillId="33" borderId="13" xfId="41" applyNumberFormat="1" applyFont="1" applyFill="1" applyBorder="1" applyAlignment="1">
      <alignment horizontal="center"/>
    </xf>
    <xf numFmtId="43" fontId="4" fillId="33" borderId="13" xfId="41" applyNumberFormat="1" applyFont="1" applyFill="1" applyBorder="1" applyAlignment="1">
      <alignment/>
    </xf>
    <xf numFmtId="43" fontId="4" fillId="33" borderId="13" xfId="41" applyNumberFormat="1" applyFont="1" applyFill="1" applyBorder="1" applyAlignment="1">
      <alignment horizontal="center"/>
    </xf>
    <xf numFmtId="43" fontId="4" fillId="33" borderId="12" xfId="39" applyNumberFormat="1" applyFont="1" applyFill="1" applyBorder="1" applyAlignment="1">
      <alignment/>
    </xf>
    <xf numFmtId="43" fontId="4" fillId="33" borderId="12" xfId="41" applyNumberFormat="1" applyFont="1" applyFill="1" applyBorder="1" applyAlignment="1">
      <alignment/>
    </xf>
    <xf numFmtId="43" fontId="4" fillId="33" borderId="13" xfId="41" applyNumberFormat="1" applyFont="1" applyFill="1" applyBorder="1" applyAlignment="1">
      <alignment/>
    </xf>
    <xf numFmtId="43" fontId="4" fillId="0" borderId="12" xfId="41" applyNumberFormat="1" applyFont="1" applyFill="1" applyBorder="1" applyAlignment="1">
      <alignment/>
    </xf>
    <xf numFmtId="0" fontId="4" fillId="0" borderId="12" xfId="49" applyNumberFormat="1" applyFont="1" applyFill="1" applyBorder="1" applyAlignment="1">
      <alignment horizontal="right"/>
      <protection/>
    </xf>
    <xf numFmtId="43" fontId="4" fillId="0" borderId="13" xfId="49" applyNumberFormat="1" applyFont="1" applyFill="1" applyBorder="1" applyAlignment="1">
      <alignment horizontal="center"/>
      <protection/>
    </xf>
    <xf numFmtId="43" fontId="4" fillId="0" borderId="15" xfId="49" applyNumberFormat="1" applyFont="1" applyFill="1" applyBorder="1" applyAlignment="1">
      <alignment horizontal="center"/>
      <protection/>
    </xf>
    <xf numFmtId="43" fontId="4" fillId="0" borderId="13" xfId="49" applyNumberFormat="1" applyFont="1" applyFill="1" applyBorder="1">
      <alignment/>
      <protection/>
    </xf>
    <xf numFmtId="43" fontId="4" fillId="0" borderId="12" xfId="49" applyNumberFormat="1" applyFont="1" applyFill="1" applyBorder="1">
      <alignment/>
      <protection/>
    </xf>
    <xf numFmtId="43" fontId="3" fillId="35" borderId="13" xfId="49" applyNumberFormat="1" applyFont="1" applyFill="1" applyBorder="1" applyAlignment="1">
      <alignment horizontal="center"/>
      <protection/>
    </xf>
    <xf numFmtId="43" fontId="3" fillId="35" borderId="15" xfId="49" applyNumberFormat="1" applyFont="1" applyFill="1" applyBorder="1" applyAlignment="1">
      <alignment horizontal="center"/>
      <protection/>
    </xf>
    <xf numFmtId="43" fontId="3" fillId="35" borderId="13" xfId="49" applyNumberFormat="1" applyFont="1" applyFill="1" applyBorder="1">
      <alignment/>
      <protection/>
    </xf>
    <xf numFmtId="0" fontId="4" fillId="0" borderId="17" xfId="49" applyNumberFormat="1" applyFont="1" applyFill="1" applyBorder="1">
      <alignment/>
      <protection/>
    </xf>
    <xf numFmtId="43" fontId="4" fillId="0" borderId="12" xfId="41" applyNumberFormat="1" applyFont="1" applyFill="1" applyBorder="1" applyAlignment="1">
      <alignment horizontal="center"/>
    </xf>
    <xf numFmtId="43" fontId="4" fillId="0" borderId="12" xfId="49" applyNumberFormat="1" applyFont="1" applyFill="1" applyBorder="1" applyAlignment="1">
      <alignment horizontal="center"/>
      <protection/>
    </xf>
    <xf numFmtId="43" fontId="4" fillId="0" borderId="20" xfId="49" applyNumberFormat="1" applyFont="1" applyFill="1" applyBorder="1" applyAlignment="1">
      <alignment horizontal="center"/>
      <protection/>
    </xf>
    <xf numFmtId="43" fontId="3" fillId="0" borderId="13" xfId="39" applyNumberFormat="1" applyFont="1" applyBorder="1" applyAlignment="1">
      <alignment/>
    </xf>
    <xf numFmtId="43" fontId="3" fillId="35" borderId="13" xfId="39" applyNumberFormat="1" applyFont="1" applyFill="1" applyBorder="1" applyAlignment="1">
      <alignment/>
    </xf>
    <xf numFmtId="0" fontId="3" fillId="0" borderId="16" xfId="49" applyNumberFormat="1" applyFont="1" applyBorder="1" applyAlignment="1">
      <alignment/>
      <protection/>
    </xf>
    <xf numFmtId="0" fontId="3" fillId="0" borderId="13" xfId="49" applyNumberFormat="1" applyFont="1" applyBorder="1" applyAlignment="1">
      <alignment/>
      <protection/>
    </xf>
    <xf numFmtId="43" fontId="4" fillId="36" borderId="12" xfId="41" applyNumberFormat="1" applyFont="1" applyFill="1" applyBorder="1" applyAlignment="1">
      <alignment/>
    </xf>
    <xf numFmtId="43" fontId="4" fillId="36" borderId="13" xfId="41" applyNumberFormat="1" applyFont="1" applyFill="1" applyBorder="1" applyAlignment="1">
      <alignment/>
    </xf>
    <xf numFmtId="43" fontId="3" fillId="36" borderId="13" xfId="49" applyNumberFormat="1" applyFont="1" applyFill="1" applyBorder="1" applyAlignment="1">
      <alignment horizontal="center"/>
      <protection/>
    </xf>
    <xf numFmtId="43" fontId="3" fillId="36" borderId="15" xfId="49" applyNumberFormat="1" applyFont="1" applyFill="1" applyBorder="1" applyAlignment="1">
      <alignment horizontal="center"/>
      <protection/>
    </xf>
    <xf numFmtId="0" fontId="3" fillId="36" borderId="13" xfId="49" applyFont="1" applyFill="1" applyBorder="1">
      <alignment/>
      <protection/>
    </xf>
    <xf numFmtId="43" fontId="4" fillId="36" borderId="13" xfId="41" applyNumberFormat="1" applyFont="1" applyFill="1" applyBorder="1" applyAlignment="1">
      <alignment/>
    </xf>
    <xf numFmtId="43" fontId="3" fillId="36" borderId="13" xfId="49" applyNumberFormat="1" applyFont="1" applyFill="1" applyBorder="1">
      <alignment/>
      <protection/>
    </xf>
    <xf numFmtId="43" fontId="4" fillId="36" borderId="13" xfId="41" applyNumberFormat="1" applyFont="1" applyFill="1" applyBorder="1" applyAlignment="1">
      <alignment/>
    </xf>
    <xf numFmtId="43" fontId="4" fillId="36" borderId="13" xfId="41" applyNumberFormat="1" applyFont="1" applyFill="1" applyBorder="1" applyAlignment="1">
      <alignment horizontal="center"/>
    </xf>
    <xf numFmtId="43" fontId="4" fillId="36" borderId="13" xfId="41" applyNumberFormat="1" applyFont="1" applyFill="1" applyBorder="1" applyAlignment="1">
      <alignment/>
    </xf>
    <xf numFmtId="43" fontId="4" fillId="36" borderId="13" xfId="41" applyNumberFormat="1" applyFont="1" applyFill="1" applyBorder="1" applyAlignment="1">
      <alignment horizontal="center"/>
    </xf>
    <xf numFmtId="43" fontId="4" fillId="36" borderId="12" xfId="39" applyNumberFormat="1" applyFont="1" applyFill="1" applyBorder="1" applyAlignment="1">
      <alignment/>
    </xf>
    <xf numFmtId="43" fontId="4" fillId="36" borderId="12" xfId="41" applyNumberFormat="1" applyFont="1" applyFill="1" applyBorder="1" applyAlignment="1">
      <alignment/>
    </xf>
    <xf numFmtId="0" fontId="23" fillId="36" borderId="13" xfId="49" applyNumberFormat="1" applyFont="1" applyFill="1" applyBorder="1" applyAlignment="1">
      <alignment horizontal="center"/>
      <protection/>
    </xf>
    <xf numFmtId="49" fontId="23" fillId="36" borderId="16" xfId="49" applyNumberFormat="1" applyFont="1" applyFill="1" applyBorder="1">
      <alignment/>
      <protection/>
    </xf>
    <xf numFmtId="43" fontId="23" fillId="36" borderId="13" xfId="49" applyNumberFormat="1" applyFont="1" applyFill="1" applyBorder="1" applyAlignment="1">
      <alignment horizontal="center"/>
      <protection/>
    </xf>
    <xf numFmtId="43" fontId="23" fillId="36" borderId="15" xfId="49" applyNumberFormat="1" applyFont="1" applyFill="1" applyBorder="1" applyAlignment="1">
      <alignment horizontal="center"/>
      <protection/>
    </xf>
    <xf numFmtId="0" fontId="23" fillId="36" borderId="13" xfId="49" applyFont="1" applyFill="1" applyBorder="1">
      <alignment/>
      <protection/>
    </xf>
    <xf numFmtId="0" fontId="23" fillId="36" borderId="16" xfId="49" applyNumberFormat="1" applyFont="1" applyFill="1" applyBorder="1">
      <alignment/>
      <protection/>
    </xf>
    <xf numFmtId="2" fontId="24" fillId="0" borderId="0" xfId="49" applyNumberFormat="1" applyFont="1" applyAlignment="1">
      <alignment horizontal="right"/>
      <protection/>
    </xf>
    <xf numFmtId="43" fontId="24" fillId="0" borderId="0" xfId="49" applyNumberFormat="1" applyFont="1" applyBorder="1" applyAlignment="1">
      <alignment/>
      <protection/>
    </xf>
    <xf numFmtId="0" fontId="3" fillId="0" borderId="12" xfId="49" applyNumberFormat="1" applyFont="1" applyBorder="1" applyAlignment="1">
      <alignment horizontal="center"/>
      <protection/>
    </xf>
    <xf numFmtId="0" fontId="3" fillId="0" borderId="15" xfId="49" applyNumberFormat="1" applyFont="1" applyBorder="1" applyAlignment="1">
      <alignment horizontal="center"/>
      <protection/>
    </xf>
    <xf numFmtId="0" fontId="3" fillId="0" borderId="21" xfId="49" applyNumberFormat="1" applyFont="1" applyBorder="1" applyAlignment="1">
      <alignment horizontal="center"/>
      <protection/>
    </xf>
    <xf numFmtId="0" fontId="3" fillId="0" borderId="16" xfId="49" applyNumberFormat="1" applyFont="1" applyBorder="1" applyAlignment="1">
      <alignment horizontal="center"/>
      <protection/>
    </xf>
    <xf numFmtId="0" fontId="3" fillId="0" borderId="13" xfId="49" applyNumberFormat="1" applyFont="1" applyBorder="1" applyAlignment="1">
      <alignment horizontal="center"/>
      <protection/>
    </xf>
    <xf numFmtId="0" fontId="3" fillId="0" borderId="11" xfId="49" applyNumberFormat="1" applyFont="1" applyBorder="1" applyAlignment="1">
      <alignment horizontal="center"/>
      <protection/>
    </xf>
    <xf numFmtId="0" fontId="3" fillId="0" borderId="22" xfId="49" applyNumberFormat="1" applyFont="1" applyBorder="1" applyAlignment="1">
      <alignment horizontal="center"/>
      <protection/>
    </xf>
    <xf numFmtId="0" fontId="3" fillId="0" borderId="23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center"/>
      <protection/>
    </xf>
    <xf numFmtId="0" fontId="3" fillId="0" borderId="13" xfId="49" applyNumberFormat="1" applyFont="1" applyBorder="1" applyAlignment="1">
      <alignment horizontal="center" vertical="center"/>
      <protection/>
    </xf>
    <xf numFmtId="0" fontId="3" fillId="0" borderId="12" xfId="49" applyNumberFormat="1" applyFont="1" applyBorder="1" applyAlignment="1">
      <alignment horizontal="center" vertical="center"/>
      <protection/>
    </xf>
    <xf numFmtId="0" fontId="3" fillId="0" borderId="11" xfId="49" applyNumberFormat="1" applyFont="1" applyBorder="1" applyAlignment="1">
      <alignment horizontal="center" vertical="center"/>
      <protection/>
    </xf>
    <xf numFmtId="0" fontId="22" fillId="0" borderId="0" xfId="49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รายงานผลการใช้จ่ายเงิน มค 5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เครื่องหมายจุลภาค 3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3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28575</xdr:rowOff>
    </xdr:from>
    <xdr:to>
      <xdr:col>2</xdr:col>
      <xdr:colOff>9525</xdr:colOff>
      <xdr:row>7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81000" y="914400"/>
          <a:ext cx="31527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2</xdr:col>
      <xdr:colOff>9525</xdr:colOff>
      <xdr:row>6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81000" y="647700"/>
          <a:ext cx="3295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2</xdr:col>
      <xdr:colOff>9525</xdr:colOff>
      <xdr:row>6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81000" y="647700"/>
          <a:ext cx="3295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2</xdr:col>
      <xdr:colOff>9525</xdr:colOff>
      <xdr:row>6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81000" y="647700"/>
          <a:ext cx="31527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2</xdr:col>
      <xdr:colOff>9525</xdr:colOff>
      <xdr:row>6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81000" y="647700"/>
          <a:ext cx="32194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2</xdr:col>
      <xdr:colOff>9525</xdr:colOff>
      <xdr:row>6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81000" y="647700"/>
          <a:ext cx="32194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2</xdr:col>
      <xdr:colOff>9525</xdr:colOff>
      <xdr:row>6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81000" y="647700"/>
          <a:ext cx="32194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2</xdr:col>
      <xdr:colOff>9525</xdr:colOff>
      <xdr:row>6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81000" y="647700"/>
          <a:ext cx="32194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2</xdr:col>
      <xdr:colOff>9525</xdr:colOff>
      <xdr:row>6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81000" y="647700"/>
          <a:ext cx="3295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2</xdr:col>
      <xdr:colOff>9525</xdr:colOff>
      <xdr:row>6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81000" y="647700"/>
          <a:ext cx="3295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38"/>
  <sheetViews>
    <sheetView showGridLines="0" zoomScalePageLayoutView="0" workbookViewId="0" topLeftCell="A4">
      <selection activeCell="C18" sqref="C18"/>
    </sheetView>
  </sheetViews>
  <sheetFormatPr defaultColWidth="9.140625" defaultRowHeight="15"/>
  <cols>
    <col min="1" max="1" width="5.28125" style="1" customWidth="1"/>
    <col min="2" max="2" width="47.57421875" style="1" customWidth="1"/>
    <col min="3" max="3" width="8.28125" style="1" customWidth="1"/>
    <col min="4" max="4" width="10.7109375" style="1" customWidth="1"/>
    <col min="5" max="5" width="8.8515625" style="1" customWidth="1"/>
    <col min="6" max="6" width="13.7109375" style="1" customWidth="1"/>
    <col min="7" max="7" width="15.140625" style="1" customWidth="1"/>
    <col min="8" max="9" width="5.140625" style="1" customWidth="1"/>
    <col min="10" max="10" width="14.421875" style="1" customWidth="1"/>
    <col min="11" max="11" width="13.8515625" style="1" customWidth="1"/>
    <col min="12" max="12" width="14.57421875" style="1" customWidth="1"/>
    <col min="13" max="13" width="13.7109375" style="1" bestFit="1" customWidth="1"/>
    <col min="14" max="14" width="14.00390625" style="1" customWidth="1"/>
    <col min="15" max="15" width="13.28125" style="1" customWidth="1"/>
    <col min="16" max="17" width="14.7109375" style="1" customWidth="1"/>
    <col min="18" max="18" width="14.421875" style="1" customWidth="1"/>
    <col min="19" max="19" width="15.140625" style="1" customWidth="1"/>
    <col min="20" max="20" width="7.57421875" style="1" customWidth="1"/>
    <col min="21" max="22" width="9.00390625" style="1" customWidth="1"/>
    <col min="23" max="23" width="18.57421875" style="1" customWidth="1"/>
    <col min="24" max="16384" width="9.00390625" style="1" customWidth="1"/>
  </cols>
  <sheetData>
    <row r="1" spans="1:19" ht="21">
      <c r="A1" s="184" t="s">
        <v>61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8" t="s">
        <v>18</v>
      </c>
    </row>
    <row r="2" spans="1:19" ht="21">
      <c r="A2" s="184" t="s">
        <v>34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" t="s">
        <v>19</v>
      </c>
    </row>
    <row r="3" spans="1:20" ht="21">
      <c r="A3" s="184" t="s">
        <v>60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2:19" ht="6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Q4" s="29"/>
      <c r="R4" s="29"/>
      <c r="S4" s="29"/>
    </row>
    <row r="5" spans="1:20" ht="21">
      <c r="A5" s="10"/>
      <c r="B5" s="11"/>
      <c r="C5" s="185" t="s">
        <v>0</v>
      </c>
      <c r="D5" s="185"/>
      <c r="E5" s="185"/>
      <c r="F5" s="178" t="s">
        <v>22</v>
      </c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9"/>
    </row>
    <row r="6" spans="1:20" ht="21">
      <c r="A6" s="13" t="s">
        <v>36</v>
      </c>
      <c r="B6" s="49" t="s">
        <v>20</v>
      </c>
      <c r="C6" s="185"/>
      <c r="D6" s="185"/>
      <c r="E6" s="185"/>
      <c r="F6" s="181" t="s">
        <v>1</v>
      </c>
      <c r="G6" s="181"/>
      <c r="H6" s="177" t="s">
        <v>2</v>
      </c>
      <c r="I6" s="178"/>
      <c r="J6" s="178"/>
      <c r="K6" s="178"/>
      <c r="L6" s="178"/>
      <c r="M6" s="179"/>
      <c r="N6" s="176" t="s">
        <v>3</v>
      </c>
      <c r="O6" s="176"/>
      <c r="P6" s="176" t="s">
        <v>4</v>
      </c>
      <c r="Q6" s="176"/>
      <c r="R6" s="176" t="s">
        <v>25</v>
      </c>
      <c r="S6" s="176"/>
      <c r="T6" s="176"/>
    </row>
    <row r="7" spans="1:20" ht="21">
      <c r="A7" s="13" t="s">
        <v>37</v>
      </c>
      <c r="B7" s="14" t="s">
        <v>6</v>
      </c>
      <c r="C7" s="12"/>
      <c r="D7" s="12"/>
      <c r="E7" s="12"/>
      <c r="F7" s="9"/>
      <c r="G7" s="9"/>
      <c r="H7" s="180" t="s">
        <v>23</v>
      </c>
      <c r="I7" s="180"/>
      <c r="J7" s="180" t="s">
        <v>24</v>
      </c>
      <c r="K7" s="180"/>
      <c r="L7" s="180" t="s">
        <v>5</v>
      </c>
      <c r="M7" s="180"/>
      <c r="N7" s="181"/>
      <c r="O7" s="181"/>
      <c r="P7" s="181"/>
      <c r="Q7" s="181"/>
      <c r="R7" s="181"/>
      <c r="S7" s="181"/>
      <c r="T7" s="181"/>
    </row>
    <row r="8" spans="1:20" ht="21">
      <c r="A8" s="25"/>
      <c r="B8" s="14"/>
      <c r="C8" s="15" t="s">
        <v>7</v>
      </c>
      <c r="D8" s="15" t="s">
        <v>8</v>
      </c>
      <c r="E8" s="15" t="s">
        <v>21</v>
      </c>
      <c r="F8" s="15" t="s">
        <v>8</v>
      </c>
      <c r="G8" s="15" t="s">
        <v>9</v>
      </c>
      <c r="H8" s="15" t="s">
        <v>8</v>
      </c>
      <c r="I8" s="15" t="s">
        <v>9</v>
      </c>
      <c r="J8" s="15" t="s">
        <v>8</v>
      </c>
      <c r="K8" s="15" t="s">
        <v>9</v>
      </c>
      <c r="L8" s="15" t="s">
        <v>8</v>
      </c>
      <c r="M8" s="15" t="s">
        <v>9</v>
      </c>
      <c r="N8" s="15" t="s">
        <v>8</v>
      </c>
      <c r="O8" s="15" t="s">
        <v>9</v>
      </c>
      <c r="P8" s="15" t="s">
        <v>8</v>
      </c>
      <c r="Q8" s="15" t="s">
        <v>9</v>
      </c>
      <c r="R8" s="15" t="s">
        <v>8</v>
      </c>
      <c r="S8" s="15" t="s">
        <v>9</v>
      </c>
      <c r="T8" s="15" t="s">
        <v>10</v>
      </c>
    </row>
    <row r="9" spans="1:20" ht="21">
      <c r="A9" s="46">
        <v>1</v>
      </c>
      <c r="B9" s="26" t="s">
        <v>26</v>
      </c>
      <c r="C9" s="24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  <c r="S9" s="19"/>
      <c r="T9" s="18"/>
    </row>
    <row r="10" spans="1:23" s="36" customFormat="1" ht="26.25">
      <c r="A10" s="47"/>
      <c r="B10" s="48" t="s">
        <v>38</v>
      </c>
      <c r="C10" s="30" t="s">
        <v>55</v>
      </c>
      <c r="D10" s="74"/>
      <c r="E10" s="74"/>
      <c r="F10" s="31"/>
      <c r="G10" s="32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>
        <f>F10+L10+N10+P10</f>
        <v>0</v>
      </c>
      <c r="S10" s="35">
        <f>G10+M10+O10+Q10</f>
        <v>0</v>
      </c>
      <c r="T10" s="34" t="e">
        <f>(S10/R10)*100</f>
        <v>#DIV/0!</v>
      </c>
      <c r="W10" s="42">
        <f aca="true" t="shared" si="0" ref="W10:W29">R10-S10</f>
        <v>0</v>
      </c>
    </row>
    <row r="11" spans="1:23" s="36" customFormat="1" ht="26.25">
      <c r="A11" s="47"/>
      <c r="B11" s="48" t="s">
        <v>39</v>
      </c>
      <c r="C11" s="30" t="s">
        <v>12</v>
      </c>
      <c r="D11" s="74"/>
      <c r="E11" s="74"/>
      <c r="F11" s="37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>
        <f>F11+L11+N11+P11</f>
        <v>0</v>
      </c>
      <c r="S11" s="35">
        <f>G11+M11+O11+Q11</f>
        <v>0</v>
      </c>
      <c r="T11" s="34" t="e">
        <f>(S11/R11)*100</f>
        <v>#DIV/0!</v>
      </c>
      <c r="W11" s="42">
        <f t="shared" si="0"/>
        <v>0</v>
      </c>
    </row>
    <row r="12" spans="1:23" ht="26.25">
      <c r="A12" s="17">
        <v>2</v>
      </c>
      <c r="B12" s="50" t="s">
        <v>27</v>
      </c>
      <c r="C12" s="27"/>
      <c r="D12" s="75"/>
      <c r="E12" s="75"/>
      <c r="F12" s="23"/>
      <c r="G12" s="23"/>
      <c r="H12" s="21"/>
      <c r="I12" s="21"/>
      <c r="J12" s="21"/>
      <c r="K12" s="21"/>
      <c r="L12" s="21"/>
      <c r="M12" s="21"/>
      <c r="N12" s="23"/>
      <c r="O12" s="23"/>
      <c r="P12" s="23"/>
      <c r="Q12" s="23"/>
      <c r="R12" s="18"/>
      <c r="S12" s="22"/>
      <c r="T12" s="18"/>
      <c r="W12" s="42">
        <f t="shared" si="0"/>
        <v>0</v>
      </c>
    </row>
    <row r="13" spans="1:23" s="36" customFormat="1" ht="26.25">
      <c r="A13" s="47"/>
      <c r="B13" s="48" t="s">
        <v>40</v>
      </c>
      <c r="C13" s="30" t="s">
        <v>14</v>
      </c>
      <c r="D13" s="76"/>
      <c r="E13" s="76"/>
      <c r="F13" s="38"/>
      <c r="G13" s="38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>
        <f>F13+L13+N13+P13</f>
        <v>0</v>
      </c>
      <c r="S13" s="35">
        <f>G13+M13+O13+Q13</f>
        <v>0</v>
      </c>
      <c r="T13" s="34" t="e">
        <f>(S13/R13)*100</f>
        <v>#DIV/0!</v>
      </c>
      <c r="W13" s="42">
        <f t="shared" si="0"/>
        <v>0</v>
      </c>
    </row>
    <row r="14" spans="1:23" s="36" customFormat="1" ht="26.25">
      <c r="A14" s="47"/>
      <c r="B14" s="48" t="s">
        <v>41</v>
      </c>
      <c r="C14" s="39" t="s">
        <v>16</v>
      </c>
      <c r="D14" s="77"/>
      <c r="E14" s="77"/>
      <c r="F14" s="40"/>
      <c r="G14" s="41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>
        <f>F14+L14+N14+P14</f>
        <v>0</v>
      </c>
      <c r="S14" s="35">
        <f>G14+M14+O14+Q14</f>
        <v>0</v>
      </c>
      <c r="T14" s="34" t="e">
        <f>(S14/R14)*100</f>
        <v>#DIV/0!</v>
      </c>
      <c r="W14" s="42">
        <f t="shared" si="0"/>
        <v>0</v>
      </c>
    </row>
    <row r="15" spans="1:23" ht="26.25">
      <c r="A15" s="17">
        <v>3</v>
      </c>
      <c r="B15" s="50" t="s">
        <v>28</v>
      </c>
      <c r="C15" s="28"/>
      <c r="D15" s="78"/>
      <c r="E15" s="78"/>
      <c r="F15" s="20"/>
      <c r="G15" s="20"/>
      <c r="H15" s="20"/>
      <c r="I15" s="20"/>
      <c r="J15" s="20"/>
      <c r="K15" s="20"/>
      <c r="L15" s="21"/>
      <c r="M15" s="21"/>
      <c r="N15" s="20"/>
      <c r="O15" s="20"/>
      <c r="P15" s="20"/>
      <c r="Q15" s="20"/>
      <c r="R15" s="18"/>
      <c r="S15" s="22"/>
      <c r="T15" s="18"/>
      <c r="W15" s="42">
        <f t="shared" si="0"/>
        <v>0</v>
      </c>
    </row>
    <row r="16" spans="1:23" s="98" customFormat="1" ht="26.25">
      <c r="A16" s="88"/>
      <c r="B16" s="89" t="s">
        <v>42</v>
      </c>
      <c r="C16" s="90" t="s">
        <v>15</v>
      </c>
      <c r="D16" s="91"/>
      <c r="E16" s="91"/>
      <c r="F16" s="92"/>
      <c r="G16" s="93"/>
      <c r="H16" s="92"/>
      <c r="I16" s="92"/>
      <c r="J16" s="94"/>
      <c r="K16" s="92"/>
      <c r="L16" s="95"/>
      <c r="M16" s="95"/>
      <c r="N16" s="92"/>
      <c r="O16" s="92"/>
      <c r="P16" s="92"/>
      <c r="Q16" s="92"/>
      <c r="R16" s="96">
        <f aca="true" t="shared" si="1" ref="R16:S21">F16+L16+N16+P16</f>
        <v>0</v>
      </c>
      <c r="S16" s="97">
        <f t="shared" si="1"/>
        <v>0</v>
      </c>
      <c r="T16" s="96" t="e">
        <f aca="true" t="shared" si="2" ref="T16:T21">(S16/R16)*100</f>
        <v>#DIV/0!</v>
      </c>
      <c r="W16" s="99">
        <f t="shared" si="0"/>
        <v>0</v>
      </c>
    </row>
    <row r="17" spans="1:23" s="36" customFormat="1" ht="28.5">
      <c r="A17" s="47"/>
      <c r="B17" s="48" t="s">
        <v>43</v>
      </c>
      <c r="C17" s="59" t="s">
        <v>57</v>
      </c>
      <c r="D17" s="77"/>
      <c r="E17" s="87"/>
      <c r="F17" s="40"/>
      <c r="G17" s="40"/>
      <c r="H17" s="40"/>
      <c r="I17" s="40"/>
      <c r="J17" s="40"/>
      <c r="K17" s="40"/>
      <c r="L17" s="33"/>
      <c r="M17" s="33"/>
      <c r="N17" s="40"/>
      <c r="O17" s="40"/>
      <c r="P17" s="40"/>
      <c r="Q17" s="40"/>
      <c r="R17" s="34">
        <f t="shared" si="1"/>
        <v>0</v>
      </c>
      <c r="S17" s="35">
        <f t="shared" si="1"/>
        <v>0</v>
      </c>
      <c r="T17" s="34" t="e">
        <f t="shared" si="2"/>
        <v>#DIV/0!</v>
      </c>
      <c r="W17" s="42">
        <f t="shared" si="0"/>
        <v>0</v>
      </c>
    </row>
    <row r="18" spans="1:23" s="36" customFormat="1" ht="26.25">
      <c r="A18" s="51"/>
      <c r="B18" s="52" t="s">
        <v>44</v>
      </c>
      <c r="C18" s="53" t="s">
        <v>14</v>
      </c>
      <c r="D18" s="79"/>
      <c r="E18" s="79"/>
      <c r="F18" s="54"/>
      <c r="G18" s="54"/>
      <c r="H18" s="54"/>
      <c r="I18" s="54"/>
      <c r="J18" s="55"/>
      <c r="K18" s="54"/>
      <c r="L18" s="56"/>
      <c r="M18" s="56"/>
      <c r="N18" s="54"/>
      <c r="O18" s="54"/>
      <c r="P18" s="54"/>
      <c r="Q18" s="54"/>
      <c r="R18" s="57">
        <f t="shared" si="1"/>
        <v>0</v>
      </c>
      <c r="S18" s="58">
        <f t="shared" si="1"/>
        <v>0</v>
      </c>
      <c r="T18" s="57" t="e">
        <f t="shared" si="2"/>
        <v>#DIV/0!</v>
      </c>
      <c r="W18" s="42">
        <f t="shared" si="0"/>
        <v>0</v>
      </c>
    </row>
    <row r="19" spans="1:23" s="36" customFormat="1" ht="26.25">
      <c r="A19" s="60"/>
      <c r="B19" s="61" t="s">
        <v>45</v>
      </c>
      <c r="C19" s="62" t="s">
        <v>11</v>
      </c>
      <c r="D19" s="80"/>
      <c r="E19" s="80"/>
      <c r="F19" s="63"/>
      <c r="G19" s="63"/>
      <c r="H19" s="63"/>
      <c r="I19" s="63"/>
      <c r="J19" s="63"/>
      <c r="K19" s="63"/>
      <c r="L19" s="64"/>
      <c r="M19" s="64"/>
      <c r="N19" s="63"/>
      <c r="O19" s="63"/>
      <c r="P19" s="63"/>
      <c r="Q19" s="63"/>
      <c r="R19" s="65">
        <f t="shared" si="1"/>
        <v>0</v>
      </c>
      <c r="S19" s="66">
        <f t="shared" si="1"/>
        <v>0</v>
      </c>
      <c r="T19" s="65" t="e">
        <f t="shared" si="2"/>
        <v>#DIV/0!</v>
      </c>
      <c r="W19" s="42">
        <f t="shared" si="0"/>
        <v>0</v>
      </c>
    </row>
    <row r="20" spans="1:23" s="36" customFormat="1" ht="40.5" customHeight="1">
      <c r="A20" s="67"/>
      <c r="B20" s="68" t="s">
        <v>54</v>
      </c>
      <c r="C20" s="62" t="s">
        <v>11</v>
      </c>
      <c r="D20" s="80"/>
      <c r="E20" s="80"/>
      <c r="F20" s="63"/>
      <c r="G20" s="63"/>
      <c r="H20" s="63"/>
      <c r="I20" s="63"/>
      <c r="J20" s="63"/>
      <c r="K20" s="63"/>
      <c r="L20" s="64"/>
      <c r="M20" s="64"/>
      <c r="N20" s="63"/>
      <c r="O20" s="63"/>
      <c r="P20" s="63"/>
      <c r="Q20" s="63"/>
      <c r="R20" s="65">
        <f t="shared" si="1"/>
        <v>0</v>
      </c>
      <c r="S20" s="66">
        <f t="shared" si="1"/>
        <v>0</v>
      </c>
      <c r="T20" s="65" t="e">
        <f t="shared" si="2"/>
        <v>#DIV/0!</v>
      </c>
      <c r="W20" s="42">
        <f t="shared" si="0"/>
        <v>0</v>
      </c>
    </row>
    <row r="21" spans="1:23" s="36" customFormat="1" ht="26.25">
      <c r="A21" s="67"/>
      <c r="B21" s="68" t="s">
        <v>46</v>
      </c>
      <c r="C21" s="62" t="s">
        <v>35</v>
      </c>
      <c r="D21" s="80"/>
      <c r="E21" s="80"/>
      <c r="F21" s="63"/>
      <c r="G21" s="33"/>
      <c r="H21" s="63"/>
      <c r="I21" s="63"/>
      <c r="J21" s="63"/>
      <c r="K21" s="63"/>
      <c r="L21" s="64"/>
      <c r="M21" s="64"/>
      <c r="N21" s="63"/>
      <c r="O21" s="33"/>
      <c r="P21" s="63"/>
      <c r="Q21" s="33"/>
      <c r="R21" s="65">
        <f t="shared" si="1"/>
        <v>0</v>
      </c>
      <c r="S21" s="66">
        <f t="shared" si="1"/>
        <v>0</v>
      </c>
      <c r="T21" s="65" t="e">
        <f t="shared" si="2"/>
        <v>#DIV/0!</v>
      </c>
      <c r="W21" s="42">
        <f t="shared" si="0"/>
        <v>0</v>
      </c>
    </row>
    <row r="22" spans="1:23" ht="26.25">
      <c r="A22" s="17">
        <v>4</v>
      </c>
      <c r="B22" s="50" t="s">
        <v>29</v>
      </c>
      <c r="C22" s="28"/>
      <c r="D22" s="78"/>
      <c r="E22" s="78"/>
      <c r="F22" s="20"/>
      <c r="G22" s="20"/>
      <c r="H22" s="20"/>
      <c r="I22" s="20"/>
      <c r="J22" s="20"/>
      <c r="K22" s="20"/>
      <c r="L22" s="21"/>
      <c r="M22" s="21"/>
      <c r="N22" s="20"/>
      <c r="O22" s="20"/>
      <c r="P22" s="20"/>
      <c r="Q22" s="20"/>
      <c r="R22" s="18"/>
      <c r="S22" s="22"/>
      <c r="T22" s="18"/>
      <c r="W22" s="42">
        <f t="shared" si="0"/>
        <v>0</v>
      </c>
    </row>
    <row r="23" spans="1:23" s="98" customFormat="1" ht="26.25">
      <c r="A23" s="100"/>
      <c r="B23" s="101" t="s">
        <v>47</v>
      </c>
      <c r="C23" s="102" t="s">
        <v>13</v>
      </c>
      <c r="D23" s="103"/>
      <c r="E23" s="103"/>
      <c r="F23" s="104"/>
      <c r="G23" s="104"/>
      <c r="H23" s="105"/>
      <c r="I23" s="105"/>
      <c r="J23" s="105"/>
      <c r="K23" s="105"/>
      <c r="L23" s="105"/>
      <c r="M23" s="105"/>
      <c r="N23" s="104"/>
      <c r="O23" s="104"/>
      <c r="P23" s="104"/>
      <c r="Q23" s="104"/>
      <c r="R23" s="106">
        <f aca="true" t="shared" si="3" ref="R23:S26">F23+L23+N23+P23</f>
        <v>0</v>
      </c>
      <c r="S23" s="107">
        <f t="shared" si="3"/>
        <v>0</v>
      </c>
      <c r="T23" s="106" t="e">
        <f>(S23/R23)*100</f>
        <v>#DIV/0!</v>
      </c>
      <c r="W23" s="99">
        <f t="shared" si="0"/>
        <v>0</v>
      </c>
    </row>
    <row r="24" spans="1:23" s="98" customFormat="1" ht="26.25">
      <c r="A24" s="100"/>
      <c r="B24" s="101" t="s">
        <v>48</v>
      </c>
      <c r="C24" s="102" t="s">
        <v>12</v>
      </c>
      <c r="D24" s="103"/>
      <c r="E24" s="103"/>
      <c r="F24" s="104"/>
      <c r="G24" s="104"/>
      <c r="H24" s="104"/>
      <c r="I24" s="104"/>
      <c r="J24" s="104"/>
      <c r="K24" s="104"/>
      <c r="L24" s="105"/>
      <c r="M24" s="105"/>
      <c r="N24" s="104"/>
      <c r="O24" s="104"/>
      <c r="P24" s="104"/>
      <c r="Q24" s="104"/>
      <c r="R24" s="106">
        <f t="shared" si="3"/>
        <v>0</v>
      </c>
      <c r="S24" s="107">
        <f t="shared" si="3"/>
        <v>0</v>
      </c>
      <c r="T24" s="106" t="e">
        <f>(S24/R24)*100</f>
        <v>#DIV/0!</v>
      </c>
      <c r="W24" s="99">
        <f t="shared" si="0"/>
        <v>0</v>
      </c>
    </row>
    <row r="25" spans="1:23" s="98" customFormat="1" ht="26.25">
      <c r="A25" s="88"/>
      <c r="B25" s="89" t="s">
        <v>49</v>
      </c>
      <c r="C25" s="90" t="s">
        <v>12</v>
      </c>
      <c r="D25" s="108"/>
      <c r="E25" s="108"/>
      <c r="F25" s="109"/>
      <c r="G25" s="109"/>
      <c r="H25" s="109"/>
      <c r="I25" s="109"/>
      <c r="J25" s="94"/>
      <c r="K25" s="92"/>
      <c r="L25" s="95"/>
      <c r="M25" s="95"/>
      <c r="N25" s="109"/>
      <c r="O25" s="109"/>
      <c r="P25" s="109"/>
      <c r="Q25" s="109"/>
      <c r="R25" s="96">
        <f t="shared" si="3"/>
        <v>0</v>
      </c>
      <c r="S25" s="97">
        <f t="shared" si="3"/>
        <v>0</v>
      </c>
      <c r="T25" s="96" t="e">
        <f>(S25/R25)*100</f>
        <v>#DIV/0!</v>
      </c>
      <c r="W25" s="99">
        <f t="shared" si="0"/>
        <v>0</v>
      </c>
    </row>
    <row r="26" spans="1:23" s="36" customFormat="1" ht="26.25">
      <c r="A26" s="47"/>
      <c r="B26" s="52" t="s">
        <v>50</v>
      </c>
      <c r="C26" s="53" t="s">
        <v>35</v>
      </c>
      <c r="D26" s="81"/>
      <c r="E26" s="81"/>
      <c r="F26" s="69"/>
      <c r="G26" s="70"/>
      <c r="H26" s="69"/>
      <c r="I26" s="69"/>
      <c r="J26" s="55"/>
      <c r="K26" s="54"/>
      <c r="L26" s="56"/>
      <c r="M26" s="56"/>
      <c r="N26" s="69"/>
      <c r="O26" s="69"/>
      <c r="P26" s="69"/>
      <c r="Q26" s="69"/>
      <c r="R26" s="71">
        <f t="shared" si="3"/>
        <v>0</v>
      </c>
      <c r="S26" s="58">
        <f t="shared" si="3"/>
        <v>0</v>
      </c>
      <c r="T26" s="57" t="e">
        <f>(S26/R26)*100</f>
        <v>#DIV/0!</v>
      </c>
      <c r="W26" s="42">
        <f t="shared" si="0"/>
        <v>0</v>
      </c>
    </row>
    <row r="27" spans="1:23" ht="26.25">
      <c r="A27" s="17">
        <v>5</v>
      </c>
      <c r="B27" s="50" t="s">
        <v>30</v>
      </c>
      <c r="C27" s="27"/>
      <c r="D27" s="75"/>
      <c r="E27" s="75"/>
      <c r="F27" s="23"/>
      <c r="G27" s="23"/>
      <c r="H27" s="21"/>
      <c r="I27" s="21"/>
      <c r="J27" s="21"/>
      <c r="K27" s="21"/>
      <c r="L27" s="21"/>
      <c r="M27" s="21"/>
      <c r="N27" s="23"/>
      <c r="O27" s="23"/>
      <c r="P27" s="23"/>
      <c r="Q27" s="23"/>
      <c r="R27" s="84"/>
      <c r="S27" s="85"/>
      <c r="T27" s="86"/>
      <c r="W27" s="42">
        <f t="shared" si="0"/>
        <v>0</v>
      </c>
    </row>
    <row r="28" spans="1:23" s="36" customFormat="1" ht="26.25">
      <c r="A28" s="83"/>
      <c r="B28" s="48" t="s">
        <v>56</v>
      </c>
      <c r="C28" s="30"/>
      <c r="D28" s="74"/>
      <c r="E28" s="74"/>
      <c r="F28" s="32"/>
      <c r="G28" s="32"/>
      <c r="H28" s="33"/>
      <c r="I28" s="33"/>
      <c r="J28" s="33"/>
      <c r="K28" s="33"/>
      <c r="L28" s="33"/>
      <c r="M28" s="33"/>
      <c r="N28" s="32"/>
      <c r="O28" s="32"/>
      <c r="P28" s="32"/>
      <c r="Q28" s="32"/>
      <c r="R28" s="71">
        <f aca="true" t="shared" si="4" ref="R28:S33">F28+L28+N28+P28</f>
        <v>0</v>
      </c>
      <c r="S28" s="58">
        <f t="shared" si="4"/>
        <v>0</v>
      </c>
      <c r="T28" s="57" t="e">
        <f aca="true" t="shared" si="5" ref="T28:T34">(S28/R28)*100</f>
        <v>#DIV/0!</v>
      </c>
      <c r="W28" s="42">
        <f t="shared" si="0"/>
        <v>0</v>
      </c>
    </row>
    <row r="29" spans="1:23" s="98" customFormat="1" ht="26.25">
      <c r="A29" s="100"/>
      <c r="B29" s="101" t="s">
        <v>59</v>
      </c>
      <c r="C29" s="102" t="s">
        <v>31</v>
      </c>
      <c r="D29" s="103"/>
      <c r="E29" s="103"/>
      <c r="F29" s="104"/>
      <c r="G29" s="104"/>
      <c r="H29" s="104"/>
      <c r="I29" s="104"/>
      <c r="J29" s="104"/>
      <c r="K29" s="104"/>
      <c r="L29" s="105"/>
      <c r="M29" s="105"/>
      <c r="N29" s="104"/>
      <c r="O29" s="104"/>
      <c r="P29" s="104"/>
      <c r="Q29" s="104"/>
      <c r="R29" s="106">
        <f t="shared" si="4"/>
        <v>0</v>
      </c>
      <c r="S29" s="107">
        <f t="shared" si="4"/>
        <v>0</v>
      </c>
      <c r="T29" s="106" t="e">
        <f t="shared" si="5"/>
        <v>#DIV/0!</v>
      </c>
      <c r="W29" s="99">
        <f t="shared" si="0"/>
        <v>0</v>
      </c>
    </row>
    <row r="30" spans="1:23" s="36" customFormat="1" ht="26.25">
      <c r="A30" s="47"/>
      <c r="B30" s="48" t="s">
        <v>58</v>
      </c>
      <c r="C30" s="30" t="s">
        <v>35</v>
      </c>
      <c r="D30" s="74"/>
      <c r="E30" s="74"/>
      <c r="F30" s="32"/>
      <c r="G30" s="32"/>
      <c r="H30" s="32"/>
      <c r="I30" s="32"/>
      <c r="J30" s="32"/>
      <c r="K30" s="32"/>
      <c r="L30" s="33"/>
      <c r="M30" s="33"/>
      <c r="N30" s="32"/>
      <c r="O30" s="32"/>
      <c r="P30" s="32"/>
      <c r="Q30" s="32"/>
      <c r="R30" s="34">
        <f t="shared" si="4"/>
        <v>0</v>
      </c>
      <c r="S30" s="35">
        <f t="shared" si="4"/>
        <v>0</v>
      </c>
      <c r="T30" s="34" t="e">
        <f t="shared" si="5"/>
        <v>#DIV/0!</v>
      </c>
      <c r="W30" s="42"/>
    </row>
    <row r="31" spans="1:23" s="98" customFormat="1" ht="26.25">
      <c r="A31" s="100"/>
      <c r="B31" s="101" t="s">
        <v>51</v>
      </c>
      <c r="C31" s="102" t="s">
        <v>14</v>
      </c>
      <c r="D31" s="112"/>
      <c r="E31" s="113"/>
      <c r="F31" s="104"/>
      <c r="G31" s="104"/>
      <c r="H31" s="104"/>
      <c r="I31" s="104"/>
      <c r="J31" s="104"/>
      <c r="K31" s="104"/>
      <c r="L31" s="105"/>
      <c r="M31" s="105"/>
      <c r="N31" s="104"/>
      <c r="O31" s="104"/>
      <c r="P31" s="104"/>
      <c r="Q31" s="104"/>
      <c r="R31" s="106">
        <f t="shared" si="4"/>
        <v>0</v>
      </c>
      <c r="S31" s="107">
        <f t="shared" si="4"/>
        <v>0</v>
      </c>
      <c r="T31" s="106" t="e">
        <f t="shared" si="5"/>
        <v>#DIV/0!</v>
      </c>
      <c r="W31" s="99">
        <f>R31-S31</f>
        <v>0</v>
      </c>
    </row>
    <row r="32" spans="1:23" s="98" customFormat="1" ht="26.25">
      <c r="A32" s="100"/>
      <c r="B32" s="101" t="s">
        <v>52</v>
      </c>
      <c r="C32" s="102" t="s">
        <v>33</v>
      </c>
      <c r="D32" s="103"/>
      <c r="E32" s="103"/>
      <c r="F32" s="104"/>
      <c r="G32" s="104"/>
      <c r="H32" s="104"/>
      <c r="I32" s="104"/>
      <c r="J32" s="104"/>
      <c r="K32" s="104"/>
      <c r="L32" s="105"/>
      <c r="M32" s="105"/>
      <c r="N32" s="104"/>
      <c r="O32" s="104"/>
      <c r="P32" s="104"/>
      <c r="Q32" s="104"/>
      <c r="R32" s="106">
        <f t="shared" si="4"/>
        <v>0</v>
      </c>
      <c r="S32" s="107">
        <f t="shared" si="4"/>
        <v>0</v>
      </c>
      <c r="T32" s="106" t="e">
        <f t="shared" si="5"/>
        <v>#DIV/0!</v>
      </c>
      <c r="W32" s="99">
        <f>R32-S32</f>
        <v>0</v>
      </c>
    </row>
    <row r="33" spans="1:23" s="98" customFormat="1" ht="27" thickBot="1">
      <c r="A33" s="110"/>
      <c r="B33" s="101" t="s">
        <v>53</v>
      </c>
      <c r="C33" s="102" t="s">
        <v>32</v>
      </c>
      <c r="D33" s="103"/>
      <c r="E33" s="103"/>
      <c r="F33" s="104"/>
      <c r="G33" s="111"/>
      <c r="H33" s="104"/>
      <c r="I33" s="104"/>
      <c r="J33" s="104"/>
      <c r="K33" s="104"/>
      <c r="L33" s="105"/>
      <c r="M33" s="105"/>
      <c r="N33" s="104"/>
      <c r="O33" s="104"/>
      <c r="P33" s="104"/>
      <c r="Q33" s="104"/>
      <c r="R33" s="106">
        <f t="shared" si="4"/>
        <v>0</v>
      </c>
      <c r="S33" s="107">
        <f t="shared" si="4"/>
        <v>0</v>
      </c>
      <c r="T33" s="106" t="e">
        <f t="shared" si="5"/>
        <v>#DIV/0!</v>
      </c>
      <c r="W33" s="99">
        <f>R33-S33</f>
        <v>0</v>
      </c>
    </row>
    <row r="34" spans="1:23" ht="30.75" thickBot="1" thickTop="1">
      <c r="A34" s="182" t="s">
        <v>17</v>
      </c>
      <c r="B34" s="183"/>
      <c r="C34" s="4"/>
      <c r="D34" s="82"/>
      <c r="E34" s="82"/>
      <c r="F34" s="16">
        <f aca="true" t="shared" si="6" ref="F34:S34">SUM(F10:F33)</f>
        <v>0</v>
      </c>
      <c r="G34" s="16">
        <f t="shared" si="6"/>
        <v>0</v>
      </c>
      <c r="H34" s="16">
        <f t="shared" si="6"/>
        <v>0</v>
      </c>
      <c r="I34" s="16">
        <f t="shared" si="6"/>
        <v>0</v>
      </c>
      <c r="J34" s="16">
        <f t="shared" si="6"/>
        <v>0</v>
      </c>
      <c r="K34" s="16">
        <f t="shared" si="6"/>
        <v>0</v>
      </c>
      <c r="L34" s="16">
        <f t="shared" si="6"/>
        <v>0</v>
      </c>
      <c r="M34" s="16">
        <f t="shared" si="6"/>
        <v>0</v>
      </c>
      <c r="N34" s="16">
        <f t="shared" si="6"/>
        <v>0</v>
      </c>
      <c r="O34" s="16">
        <f t="shared" si="6"/>
        <v>0</v>
      </c>
      <c r="P34" s="16">
        <f t="shared" si="6"/>
        <v>0</v>
      </c>
      <c r="Q34" s="16">
        <f t="shared" si="6"/>
        <v>0</v>
      </c>
      <c r="R34" s="16">
        <f t="shared" si="6"/>
        <v>0</v>
      </c>
      <c r="S34" s="16">
        <f t="shared" si="6"/>
        <v>0</v>
      </c>
      <c r="T34" s="45" t="e">
        <f t="shared" si="5"/>
        <v>#DIV/0!</v>
      </c>
      <c r="W34" s="43">
        <f>SUM(W10,W11,W13,W14,W16,W17,W18,W19,W20,W21,W23,W24,W25,W26,W29,W31,W32,W33)</f>
        <v>0</v>
      </c>
    </row>
    <row r="35" spans="6:19" ht="21.75" thickTop="1">
      <c r="F35" s="5"/>
      <c r="G35" s="5"/>
      <c r="J35" s="5"/>
      <c r="K35" s="5"/>
      <c r="R35" s="5"/>
      <c r="S35" s="5"/>
    </row>
    <row r="36" spans="9:18" ht="29.25">
      <c r="I36" s="6"/>
      <c r="J36" s="6"/>
      <c r="K36" s="6"/>
      <c r="L36" s="6"/>
      <c r="M36" s="6"/>
      <c r="N36" s="7"/>
      <c r="R36" s="44"/>
    </row>
    <row r="37" ht="21">
      <c r="R37" s="5"/>
    </row>
    <row r="38" ht="21">
      <c r="R38" s="5"/>
    </row>
  </sheetData>
  <sheetProtection/>
  <mergeCells count="17">
    <mergeCell ref="A34:B34"/>
    <mergeCell ref="A3:T3"/>
    <mergeCell ref="P7:Q7"/>
    <mergeCell ref="A1:R1"/>
    <mergeCell ref="A2:R2"/>
    <mergeCell ref="C5:E6"/>
    <mergeCell ref="F5:T5"/>
    <mergeCell ref="F6:G6"/>
    <mergeCell ref="N6:O6"/>
    <mergeCell ref="R7:T7"/>
    <mergeCell ref="P6:Q6"/>
    <mergeCell ref="R6:T6"/>
    <mergeCell ref="H6:M6"/>
    <mergeCell ref="H7:I7"/>
    <mergeCell ref="J7:K7"/>
    <mergeCell ref="L7:M7"/>
    <mergeCell ref="N7:O7"/>
  </mergeCells>
  <printOptions/>
  <pageMargins left="0" right="0.2" top="0.7874015748031497" bottom="0.7874015748031497" header="0.5118110236220472" footer="0.5118110236220472"/>
  <pageSetup horizontalDpi="300" verticalDpi="300" orientation="landscape" paperSize="9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38"/>
  <sheetViews>
    <sheetView showGridLines="0" zoomScalePageLayoutView="0" workbookViewId="0" topLeftCell="A19">
      <selection activeCell="B9" sqref="B9"/>
    </sheetView>
  </sheetViews>
  <sheetFormatPr defaultColWidth="9.140625" defaultRowHeight="15"/>
  <cols>
    <col min="1" max="1" width="5.28125" style="1" customWidth="1"/>
    <col min="2" max="2" width="49.7109375" style="1" bestFit="1" customWidth="1"/>
    <col min="3" max="3" width="8.28125" style="1" customWidth="1"/>
    <col min="4" max="4" width="10.7109375" style="1" customWidth="1"/>
    <col min="5" max="5" width="8.8515625" style="1" customWidth="1"/>
    <col min="6" max="6" width="17.28125" style="1" customWidth="1"/>
    <col min="7" max="7" width="16.421875" style="1" customWidth="1"/>
    <col min="8" max="9" width="5.140625" style="1" customWidth="1"/>
    <col min="10" max="10" width="15.421875" style="1" customWidth="1"/>
    <col min="11" max="11" width="15.140625" style="1" customWidth="1"/>
    <col min="12" max="12" width="16.00390625" style="1" customWidth="1"/>
    <col min="13" max="13" width="15.00390625" style="1" customWidth="1"/>
    <col min="14" max="14" width="14.00390625" style="1" customWidth="1"/>
    <col min="15" max="15" width="14.7109375" style="1" customWidth="1"/>
    <col min="16" max="16" width="6.421875" style="1" customWidth="1"/>
    <col min="17" max="17" width="7.140625" style="1" customWidth="1"/>
    <col min="18" max="18" width="16.7109375" style="1" customWidth="1"/>
    <col min="19" max="19" width="16.421875" style="1" customWidth="1"/>
    <col min="20" max="20" width="7.7109375" style="1" customWidth="1"/>
    <col min="21" max="22" width="9.00390625" style="1" customWidth="1"/>
    <col min="23" max="23" width="18.57421875" style="1" customWidth="1"/>
    <col min="24" max="16384" width="9.00390625" style="1" customWidth="1"/>
  </cols>
  <sheetData>
    <row r="1" spans="1:19" ht="21">
      <c r="A1" s="184" t="s">
        <v>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8" t="s">
        <v>69</v>
      </c>
    </row>
    <row r="2" spans="1:20" ht="21">
      <c r="A2" s="184" t="s">
        <v>113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" t="s">
        <v>19</v>
      </c>
      <c r="T2" s="125"/>
    </row>
    <row r="3" spans="2:19" ht="6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29"/>
      <c r="R3" s="29"/>
      <c r="S3" s="29"/>
    </row>
    <row r="4" spans="1:20" ht="21">
      <c r="A4" s="10"/>
      <c r="B4" s="11"/>
      <c r="C4" s="185" t="s">
        <v>65</v>
      </c>
      <c r="D4" s="185"/>
      <c r="E4" s="185"/>
      <c r="F4" s="178" t="s">
        <v>22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9"/>
    </row>
    <row r="5" spans="1:20" ht="21">
      <c r="A5" s="13" t="s">
        <v>36</v>
      </c>
      <c r="B5" s="49" t="s">
        <v>20</v>
      </c>
      <c r="C5" s="185"/>
      <c r="D5" s="185"/>
      <c r="E5" s="185"/>
      <c r="F5" s="181" t="s">
        <v>1</v>
      </c>
      <c r="G5" s="181"/>
      <c r="H5" s="177" t="s">
        <v>2</v>
      </c>
      <c r="I5" s="178"/>
      <c r="J5" s="178"/>
      <c r="K5" s="178"/>
      <c r="L5" s="178"/>
      <c r="M5" s="179"/>
      <c r="N5" s="176" t="s">
        <v>3</v>
      </c>
      <c r="O5" s="176"/>
      <c r="P5" s="176" t="s">
        <v>4</v>
      </c>
      <c r="Q5" s="176"/>
      <c r="R5" s="176" t="s">
        <v>25</v>
      </c>
      <c r="S5" s="176"/>
      <c r="T5" s="176"/>
    </row>
    <row r="6" spans="1:20" ht="21">
      <c r="A6" s="13" t="s">
        <v>37</v>
      </c>
      <c r="B6" s="14" t="s">
        <v>6</v>
      </c>
      <c r="C6" s="186" t="s">
        <v>7</v>
      </c>
      <c r="D6" s="186" t="s">
        <v>66</v>
      </c>
      <c r="E6" s="126" t="s">
        <v>68</v>
      </c>
      <c r="F6" s="9"/>
      <c r="G6" s="9"/>
      <c r="H6" s="180" t="s">
        <v>23</v>
      </c>
      <c r="I6" s="180"/>
      <c r="J6" s="180" t="s">
        <v>24</v>
      </c>
      <c r="K6" s="180"/>
      <c r="L6" s="180" t="s">
        <v>5</v>
      </c>
      <c r="M6" s="180"/>
      <c r="N6" s="181"/>
      <c r="O6" s="181"/>
      <c r="P6" s="181"/>
      <c r="Q6" s="181"/>
      <c r="R6" s="181"/>
      <c r="S6" s="181"/>
      <c r="T6" s="181"/>
    </row>
    <row r="7" spans="1:20" ht="21">
      <c r="A7" s="25"/>
      <c r="B7" s="14"/>
      <c r="C7" s="187"/>
      <c r="D7" s="187"/>
      <c r="E7" s="9" t="s">
        <v>67</v>
      </c>
      <c r="F7" s="15" t="s">
        <v>8</v>
      </c>
      <c r="G7" s="15" t="s">
        <v>9</v>
      </c>
      <c r="H7" s="15" t="s">
        <v>8</v>
      </c>
      <c r="I7" s="15" t="s">
        <v>9</v>
      </c>
      <c r="J7" s="15" t="s">
        <v>8</v>
      </c>
      <c r="K7" s="15" t="s">
        <v>9</v>
      </c>
      <c r="L7" s="15" t="s">
        <v>8</v>
      </c>
      <c r="M7" s="15" t="s">
        <v>9</v>
      </c>
      <c r="N7" s="15" t="s">
        <v>8</v>
      </c>
      <c r="O7" s="15" t="s">
        <v>9</v>
      </c>
      <c r="P7" s="15" t="s">
        <v>8</v>
      </c>
      <c r="Q7" s="15" t="s">
        <v>9</v>
      </c>
      <c r="R7" s="15" t="s">
        <v>8</v>
      </c>
      <c r="S7" s="15" t="s">
        <v>9</v>
      </c>
      <c r="T7" s="15" t="s">
        <v>10</v>
      </c>
    </row>
    <row r="8" spans="1:23" ht="26.25">
      <c r="A8" s="17">
        <v>1</v>
      </c>
      <c r="B8" s="50" t="s">
        <v>28</v>
      </c>
      <c r="C8" s="28"/>
      <c r="D8" s="78"/>
      <c r="E8" s="78"/>
      <c r="F8" s="20"/>
      <c r="G8" s="20"/>
      <c r="H8" s="20"/>
      <c r="I8" s="20"/>
      <c r="J8" s="20"/>
      <c r="K8" s="20"/>
      <c r="L8" s="21"/>
      <c r="M8" s="21"/>
      <c r="N8" s="20"/>
      <c r="O8" s="20"/>
      <c r="P8" s="20"/>
      <c r="Q8" s="20"/>
      <c r="R8" s="18"/>
      <c r="S8" s="22"/>
      <c r="T8" s="18"/>
      <c r="W8" s="42"/>
    </row>
    <row r="9" spans="1:23" s="36" customFormat="1" ht="26.25">
      <c r="A9" s="119"/>
      <c r="B9" s="130" t="s">
        <v>87</v>
      </c>
      <c r="C9" s="39" t="s">
        <v>89</v>
      </c>
      <c r="D9" s="77">
        <v>4</v>
      </c>
      <c r="E9" s="77">
        <v>4</v>
      </c>
      <c r="F9" s="40">
        <v>250100</v>
      </c>
      <c r="G9" s="40">
        <v>246058</v>
      </c>
      <c r="H9" s="40"/>
      <c r="I9" s="40"/>
      <c r="J9" s="40"/>
      <c r="K9" s="40"/>
      <c r="L9" s="33"/>
      <c r="M9" s="33"/>
      <c r="N9" s="40"/>
      <c r="O9" s="40"/>
      <c r="P9" s="40"/>
      <c r="Q9" s="40"/>
      <c r="R9" s="34">
        <f>SUM(F9,L9)</f>
        <v>250100</v>
      </c>
      <c r="S9" s="35">
        <f>SUM(G9,M9)</f>
        <v>246058</v>
      </c>
      <c r="T9" s="34">
        <f>(S9/R9)*100</f>
        <v>98.38384646141543</v>
      </c>
      <c r="W9" s="42"/>
    </row>
    <row r="10" spans="1:23" s="36" customFormat="1" ht="26.25">
      <c r="A10" s="47"/>
      <c r="B10" s="130" t="s">
        <v>79</v>
      </c>
      <c r="C10" s="30" t="s">
        <v>15</v>
      </c>
      <c r="D10" s="114">
        <v>460000</v>
      </c>
      <c r="E10" s="118">
        <v>460000</v>
      </c>
      <c r="F10" s="41">
        <v>120000</v>
      </c>
      <c r="G10" s="115">
        <v>114244.79</v>
      </c>
      <c r="H10" s="41"/>
      <c r="I10" s="41"/>
      <c r="J10" s="116">
        <v>1765000</v>
      </c>
      <c r="K10" s="41">
        <v>1512250</v>
      </c>
      <c r="L10" s="117">
        <f>SUM(J10)</f>
        <v>1765000</v>
      </c>
      <c r="M10" s="117">
        <f>I10+K10</f>
        <v>1512250</v>
      </c>
      <c r="N10" s="41"/>
      <c r="O10" s="41"/>
      <c r="P10" s="41"/>
      <c r="Q10" s="41"/>
      <c r="R10" s="34">
        <f>F10+L10+N10+P10</f>
        <v>1885000</v>
      </c>
      <c r="S10" s="35">
        <f>SUM(G10,M10)</f>
        <v>1626494.79</v>
      </c>
      <c r="T10" s="34">
        <f>(S10/R10)*100</f>
        <v>86.28619575596818</v>
      </c>
      <c r="W10" s="42"/>
    </row>
    <row r="11" spans="1:23" s="36" customFormat="1" ht="26.25">
      <c r="A11" s="47"/>
      <c r="B11" s="130" t="s">
        <v>80</v>
      </c>
      <c r="C11" s="39" t="s">
        <v>35</v>
      </c>
      <c r="D11" s="114">
        <v>104</v>
      </c>
      <c r="E11" s="118">
        <v>104</v>
      </c>
      <c r="F11" s="41">
        <v>200000</v>
      </c>
      <c r="G11" s="115">
        <v>119128</v>
      </c>
      <c r="H11" s="41"/>
      <c r="I11" s="41"/>
      <c r="J11" s="116">
        <v>20402170</v>
      </c>
      <c r="K11" s="115">
        <v>16675450</v>
      </c>
      <c r="L11" s="117">
        <f>SUM(J11)</f>
        <v>20402170</v>
      </c>
      <c r="M11" s="117">
        <f>SUM(K11)</f>
        <v>16675450</v>
      </c>
      <c r="N11" s="41"/>
      <c r="O11" s="41"/>
      <c r="P11" s="41"/>
      <c r="Q11" s="41"/>
      <c r="R11" s="34">
        <f>SUM(F11,L11)</f>
        <v>20602170</v>
      </c>
      <c r="S11" s="35">
        <f>SUM(G11,M11)</f>
        <v>16794578</v>
      </c>
      <c r="T11" s="34">
        <f>(S11/R11)*100</f>
        <v>81.51849052793953</v>
      </c>
      <c r="W11" s="42"/>
    </row>
    <row r="12" spans="1:23" s="36" customFormat="1" ht="26.25">
      <c r="A12" s="47"/>
      <c r="B12" s="48" t="s">
        <v>91</v>
      </c>
      <c r="C12" s="30" t="s">
        <v>14</v>
      </c>
      <c r="D12" s="118" t="s">
        <v>84</v>
      </c>
      <c r="E12" s="118" t="s">
        <v>84</v>
      </c>
      <c r="F12" s="41">
        <v>249940</v>
      </c>
      <c r="G12" s="115">
        <v>165840</v>
      </c>
      <c r="H12" s="41"/>
      <c r="I12" s="41"/>
      <c r="J12" s="116">
        <v>833760</v>
      </c>
      <c r="K12" s="115">
        <v>755560</v>
      </c>
      <c r="L12" s="117">
        <f>SUM(J12)</f>
        <v>833760</v>
      </c>
      <c r="M12" s="117">
        <f>SUM(K12)</f>
        <v>755560</v>
      </c>
      <c r="N12" s="41"/>
      <c r="O12" s="41"/>
      <c r="P12" s="41"/>
      <c r="Q12" s="41"/>
      <c r="R12" s="34">
        <f>SUM(F12,L12)</f>
        <v>1083700</v>
      </c>
      <c r="S12" s="35">
        <f>SUM(G12,M12)</f>
        <v>921400</v>
      </c>
      <c r="T12" s="34">
        <f>(S12/R12)*100</f>
        <v>85.02353049737013</v>
      </c>
      <c r="W12" s="42"/>
    </row>
    <row r="13" spans="1:23" s="36" customFormat="1" ht="26.25">
      <c r="A13" s="47"/>
      <c r="B13" s="48" t="s">
        <v>92</v>
      </c>
      <c r="C13" s="39" t="s">
        <v>11</v>
      </c>
      <c r="D13" s="118">
        <v>10000</v>
      </c>
      <c r="E13" s="118">
        <v>10000</v>
      </c>
      <c r="F13" s="41">
        <v>2180000</v>
      </c>
      <c r="G13" s="115">
        <v>1274376.85</v>
      </c>
      <c r="H13" s="41"/>
      <c r="I13" s="41"/>
      <c r="J13" s="116"/>
      <c r="K13" s="115"/>
      <c r="L13" s="117"/>
      <c r="M13" s="117"/>
      <c r="N13" s="41">
        <v>10000000</v>
      </c>
      <c r="O13" s="115">
        <v>10000000</v>
      </c>
      <c r="P13" s="41"/>
      <c r="Q13" s="41"/>
      <c r="R13" s="34">
        <f>SUM(F13+L13+N13)</f>
        <v>12180000</v>
      </c>
      <c r="S13" s="35">
        <f>SUM(G13+O13)</f>
        <v>11274376.85</v>
      </c>
      <c r="T13" s="34">
        <f>(S13/R13)*100</f>
        <v>92.56467036124795</v>
      </c>
      <c r="W13" s="42"/>
    </row>
    <row r="14" spans="1:23" ht="26.25">
      <c r="A14" s="17">
        <v>2</v>
      </c>
      <c r="B14" s="26" t="s">
        <v>29</v>
      </c>
      <c r="C14" s="28"/>
      <c r="D14" s="78"/>
      <c r="E14" s="78"/>
      <c r="F14" s="20"/>
      <c r="G14" s="20"/>
      <c r="H14" s="20"/>
      <c r="I14" s="20"/>
      <c r="J14" s="20"/>
      <c r="K14" s="20"/>
      <c r="L14" s="21"/>
      <c r="M14" s="137"/>
      <c r="N14" s="20"/>
      <c r="O14" s="20"/>
      <c r="P14" s="20"/>
      <c r="Q14" s="20"/>
      <c r="R14" s="18"/>
      <c r="S14" s="22"/>
      <c r="T14" s="18"/>
      <c r="W14" s="42"/>
    </row>
    <row r="15" spans="1:23" s="36" customFormat="1" ht="26.25">
      <c r="A15" s="47"/>
      <c r="B15" s="130" t="s">
        <v>81</v>
      </c>
      <c r="C15" s="30" t="s">
        <v>13</v>
      </c>
      <c r="D15" s="74">
        <v>8</v>
      </c>
      <c r="E15" s="74">
        <v>8</v>
      </c>
      <c r="F15" s="32">
        <v>1018200</v>
      </c>
      <c r="G15" s="73">
        <v>680583</v>
      </c>
      <c r="H15" s="33"/>
      <c r="I15" s="33"/>
      <c r="J15" s="33"/>
      <c r="K15" s="33"/>
      <c r="L15" s="33"/>
      <c r="M15" s="117"/>
      <c r="N15" s="32">
        <v>1647500</v>
      </c>
      <c r="O15" s="32">
        <v>1647500</v>
      </c>
      <c r="P15" s="32"/>
      <c r="Q15" s="32"/>
      <c r="R15" s="34">
        <f>F15+N15</f>
        <v>2665700</v>
      </c>
      <c r="S15" s="35">
        <f>G15+O15</f>
        <v>2328083</v>
      </c>
      <c r="T15" s="34">
        <f>(S15/R15)*100</f>
        <v>87.33477135461605</v>
      </c>
      <c r="W15" s="42"/>
    </row>
    <row r="16" spans="1:23" s="36" customFormat="1" ht="26.25">
      <c r="A16" s="47"/>
      <c r="B16" s="121" t="s">
        <v>48</v>
      </c>
      <c r="C16" s="30" t="s">
        <v>12</v>
      </c>
      <c r="D16" s="74">
        <v>1</v>
      </c>
      <c r="E16" s="74">
        <v>1</v>
      </c>
      <c r="F16" s="32">
        <v>239010</v>
      </c>
      <c r="G16" s="73">
        <v>199770</v>
      </c>
      <c r="H16" s="32"/>
      <c r="I16" s="32"/>
      <c r="J16" s="32">
        <v>173700</v>
      </c>
      <c r="K16" s="73">
        <v>164180</v>
      </c>
      <c r="L16" s="33">
        <f>SUM(J16)</f>
        <v>173700</v>
      </c>
      <c r="M16" s="117">
        <f>SUM(K16)</f>
        <v>164180</v>
      </c>
      <c r="N16" s="32"/>
      <c r="O16" s="32"/>
      <c r="P16" s="32"/>
      <c r="Q16" s="32"/>
      <c r="R16" s="34">
        <f>F16+L16+N16+P16</f>
        <v>412710</v>
      </c>
      <c r="S16" s="35">
        <f>G16+M16</f>
        <v>363950</v>
      </c>
      <c r="T16" s="34">
        <f>(S16/R16)*100</f>
        <v>88.18540864044971</v>
      </c>
      <c r="W16" s="42"/>
    </row>
    <row r="17" spans="1:23" s="36" customFormat="1" ht="26.25">
      <c r="A17" s="47"/>
      <c r="B17" s="130" t="s">
        <v>82</v>
      </c>
      <c r="C17" s="30" t="s">
        <v>12</v>
      </c>
      <c r="D17" s="118">
        <v>1</v>
      </c>
      <c r="E17" s="118">
        <v>1</v>
      </c>
      <c r="F17" s="31">
        <v>195000</v>
      </c>
      <c r="G17" s="122">
        <v>137644</v>
      </c>
      <c r="H17" s="31"/>
      <c r="I17" s="31"/>
      <c r="J17" s="116">
        <v>91350</v>
      </c>
      <c r="K17" s="115">
        <v>91350</v>
      </c>
      <c r="L17" s="117">
        <f>SUM(J17)</f>
        <v>91350</v>
      </c>
      <c r="M17" s="117">
        <f>SUM(K17)</f>
        <v>91350</v>
      </c>
      <c r="N17" s="31"/>
      <c r="O17" s="31"/>
      <c r="P17" s="31"/>
      <c r="Q17" s="31"/>
      <c r="R17" s="34">
        <f>F17+L17+N17+P17</f>
        <v>286350</v>
      </c>
      <c r="S17" s="35">
        <f>G17+M17</f>
        <v>228994</v>
      </c>
      <c r="T17" s="34">
        <f>(S17/R17)*100</f>
        <v>79.969966823817</v>
      </c>
      <c r="W17" s="42"/>
    </row>
    <row r="18" spans="1:23" s="36" customFormat="1" ht="26.25">
      <c r="A18" s="47"/>
      <c r="B18" s="130" t="s">
        <v>110</v>
      </c>
      <c r="C18" s="30" t="s">
        <v>115</v>
      </c>
      <c r="D18" s="118">
        <v>1</v>
      </c>
      <c r="E18" s="118">
        <v>1</v>
      </c>
      <c r="F18" s="31">
        <v>30000</v>
      </c>
      <c r="G18" s="122">
        <v>13868</v>
      </c>
      <c r="H18" s="31"/>
      <c r="I18" s="31"/>
      <c r="J18" s="116"/>
      <c r="K18" s="115"/>
      <c r="L18" s="117"/>
      <c r="M18" s="117"/>
      <c r="N18" s="31"/>
      <c r="O18" s="31"/>
      <c r="P18" s="31"/>
      <c r="Q18" s="31"/>
      <c r="R18" s="34">
        <f>F18+L18+N18+P18</f>
        <v>30000</v>
      </c>
      <c r="S18" s="35">
        <f>G18+M18</f>
        <v>13868</v>
      </c>
      <c r="T18" s="34">
        <f>(S18/R18)*100</f>
        <v>46.22666666666667</v>
      </c>
      <c r="W18" s="42"/>
    </row>
    <row r="19" spans="1:23" ht="26.25">
      <c r="A19" s="17">
        <v>3</v>
      </c>
      <c r="B19" s="26" t="s">
        <v>26</v>
      </c>
      <c r="C19" s="27"/>
      <c r="D19" s="75"/>
      <c r="E19" s="75"/>
      <c r="F19" s="23"/>
      <c r="G19" s="123"/>
      <c r="H19" s="21"/>
      <c r="I19" s="21"/>
      <c r="J19" s="21"/>
      <c r="K19" s="21"/>
      <c r="L19" s="21"/>
      <c r="M19" s="21"/>
      <c r="N19" s="23"/>
      <c r="O19" s="23"/>
      <c r="P19" s="23"/>
      <c r="Q19" s="23"/>
      <c r="R19" s="18"/>
      <c r="S19" s="22"/>
      <c r="T19" s="18"/>
      <c r="W19" s="42"/>
    </row>
    <row r="20" spans="1:23" s="36" customFormat="1" ht="26.25">
      <c r="A20" s="119"/>
      <c r="B20" s="130" t="s">
        <v>39</v>
      </c>
      <c r="C20" s="30" t="s">
        <v>33</v>
      </c>
      <c r="D20" s="74">
        <v>1</v>
      </c>
      <c r="E20" s="74">
        <v>1</v>
      </c>
      <c r="F20" s="32">
        <v>1575200</v>
      </c>
      <c r="G20" s="73">
        <v>1198370</v>
      </c>
      <c r="H20" s="33"/>
      <c r="I20" s="33"/>
      <c r="J20" s="33"/>
      <c r="K20" s="138"/>
      <c r="L20" s="33"/>
      <c r="M20" s="33"/>
      <c r="N20" s="32"/>
      <c r="O20" s="32"/>
      <c r="P20" s="32"/>
      <c r="Q20" s="32"/>
      <c r="R20" s="34">
        <f>F20</f>
        <v>1575200</v>
      </c>
      <c r="S20" s="35">
        <f>G20</f>
        <v>1198370</v>
      </c>
      <c r="T20" s="34">
        <f>(S20/R20)*100</f>
        <v>76.07732351447434</v>
      </c>
      <c r="W20" s="42"/>
    </row>
    <row r="21" spans="1:23" s="36" customFormat="1" ht="26.25">
      <c r="A21" s="119"/>
      <c r="B21" s="130" t="s">
        <v>86</v>
      </c>
      <c r="C21" s="30" t="s">
        <v>55</v>
      </c>
      <c r="D21" s="74">
        <v>96</v>
      </c>
      <c r="E21" s="74">
        <v>70</v>
      </c>
      <c r="F21" s="32">
        <v>8512472</v>
      </c>
      <c r="G21" s="73">
        <v>5555118.3</v>
      </c>
      <c r="H21" s="33"/>
      <c r="I21" s="33"/>
      <c r="J21" s="33"/>
      <c r="K21" s="138"/>
      <c r="L21" s="33"/>
      <c r="M21" s="33"/>
      <c r="N21" s="32"/>
      <c r="O21" s="32"/>
      <c r="P21" s="32"/>
      <c r="Q21" s="32"/>
      <c r="R21" s="34">
        <f>F21</f>
        <v>8512472</v>
      </c>
      <c r="S21" s="35">
        <f>G21</f>
        <v>5555118.3</v>
      </c>
      <c r="T21" s="34">
        <f>(S21/R21)*100</f>
        <v>65.25857941148</v>
      </c>
      <c r="W21" s="42"/>
    </row>
    <row r="22" spans="1:23" s="36" customFormat="1" ht="26.25">
      <c r="A22" s="47"/>
      <c r="B22" s="121" t="s">
        <v>63</v>
      </c>
      <c r="C22" s="30" t="s">
        <v>16</v>
      </c>
      <c r="D22" s="118">
        <v>650</v>
      </c>
      <c r="E22" s="118">
        <v>650</v>
      </c>
      <c r="G22" s="122"/>
      <c r="H22" s="31"/>
      <c r="I22" s="31"/>
      <c r="J22" s="31">
        <v>2210000</v>
      </c>
      <c r="K22" s="41">
        <v>2210000</v>
      </c>
      <c r="L22" s="117">
        <f>SUM(J22)</f>
        <v>2210000</v>
      </c>
      <c r="M22" s="117">
        <f>SUM(K22)</f>
        <v>2210000</v>
      </c>
      <c r="N22" s="31"/>
      <c r="O22" s="31"/>
      <c r="P22" s="31"/>
      <c r="Q22" s="31"/>
      <c r="R22" s="34">
        <f>SUM(F22,L22)</f>
        <v>2210000</v>
      </c>
      <c r="S22" s="35">
        <f>SUM(G22,M22)</f>
        <v>2210000</v>
      </c>
      <c r="T22" s="34">
        <f>(S22/R22)*100</f>
        <v>100</v>
      </c>
      <c r="W22" s="42"/>
    </row>
    <row r="23" spans="1:23" s="36" customFormat="1" ht="26.25">
      <c r="A23" s="17">
        <v>4</v>
      </c>
      <c r="B23" s="50" t="s">
        <v>27</v>
      </c>
      <c r="C23" s="27"/>
      <c r="D23" s="132"/>
      <c r="E23" s="132"/>
      <c r="F23" s="133"/>
      <c r="G23" s="134"/>
      <c r="H23" s="133"/>
      <c r="I23" s="133"/>
      <c r="J23" s="135"/>
      <c r="K23" s="136"/>
      <c r="L23" s="137"/>
      <c r="M23" s="137"/>
      <c r="N23" s="133"/>
      <c r="O23" s="133"/>
      <c r="P23" s="133"/>
      <c r="Q23" s="133"/>
      <c r="R23" s="18"/>
      <c r="S23" s="22"/>
      <c r="T23" s="18"/>
      <c r="W23" s="42"/>
    </row>
    <row r="24" spans="1:23" s="36" customFormat="1" ht="26.25">
      <c r="A24" s="47"/>
      <c r="B24" s="48" t="s">
        <v>41</v>
      </c>
      <c r="C24" s="39" t="s">
        <v>16</v>
      </c>
      <c r="D24" s="118" t="s">
        <v>84</v>
      </c>
      <c r="E24" s="118" t="s">
        <v>84</v>
      </c>
      <c r="F24" s="31">
        <v>800000</v>
      </c>
      <c r="G24" s="122">
        <v>444619.88</v>
      </c>
      <c r="H24" s="31"/>
      <c r="I24" s="31"/>
      <c r="J24" s="116"/>
      <c r="K24" s="41"/>
      <c r="L24" s="117"/>
      <c r="M24" s="117"/>
      <c r="N24" s="31"/>
      <c r="O24" s="31"/>
      <c r="P24" s="31"/>
      <c r="Q24" s="31"/>
      <c r="R24" s="34">
        <f>SUM(F24)</f>
        <v>800000</v>
      </c>
      <c r="S24" s="35">
        <f>SUM(G24,M24)</f>
        <v>444619.88</v>
      </c>
      <c r="T24" s="34">
        <f>(S24/R24)*100</f>
        <v>55.577485</v>
      </c>
      <c r="W24" s="42"/>
    </row>
    <row r="25" spans="1:23" s="36" customFormat="1" ht="26.25">
      <c r="A25" s="47"/>
      <c r="B25" s="48" t="s">
        <v>40</v>
      </c>
      <c r="C25" s="30" t="s">
        <v>14</v>
      </c>
      <c r="D25" s="118" t="s">
        <v>84</v>
      </c>
      <c r="E25" s="118" t="s">
        <v>84</v>
      </c>
      <c r="F25" s="31">
        <v>1085200</v>
      </c>
      <c r="G25" s="122">
        <v>990588</v>
      </c>
      <c r="H25" s="31"/>
      <c r="I25" s="31"/>
      <c r="J25" s="116"/>
      <c r="K25" s="41"/>
      <c r="L25" s="117"/>
      <c r="M25" s="117"/>
      <c r="N25" s="31"/>
      <c r="O25" s="31"/>
      <c r="P25" s="31"/>
      <c r="Q25" s="31"/>
      <c r="R25" s="34">
        <f>SUM(F25)</f>
        <v>1085200</v>
      </c>
      <c r="S25" s="35">
        <f>SUM(G25,M25)</f>
        <v>990588</v>
      </c>
      <c r="T25" s="34">
        <f>(S25/R25)*100</f>
        <v>91.28160707703648</v>
      </c>
      <c r="W25" s="42"/>
    </row>
    <row r="26" spans="1:23" ht="26.25">
      <c r="A26" s="17">
        <v>5</v>
      </c>
      <c r="B26" s="26" t="s">
        <v>30</v>
      </c>
      <c r="C26" s="27"/>
      <c r="D26" s="75"/>
      <c r="E26" s="75"/>
      <c r="F26" s="23"/>
      <c r="G26" s="123"/>
      <c r="H26" s="21"/>
      <c r="I26" s="21"/>
      <c r="J26" s="21"/>
      <c r="K26" s="21"/>
      <c r="L26" s="21"/>
      <c r="M26" s="21"/>
      <c r="N26" s="23"/>
      <c r="O26" s="23"/>
      <c r="P26" s="23"/>
      <c r="Q26" s="23"/>
      <c r="R26" s="18"/>
      <c r="S26" s="22"/>
      <c r="T26" s="18"/>
      <c r="W26" s="42"/>
    </row>
    <row r="27" spans="1:23" s="36" customFormat="1" ht="26.25">
      <c r="A27" s="47"/>
      <c r="B27" s="121" t="s">
        <v>59</v>
      </c>
      <c r="C27" s="30" t="s">
        <v>31</v>
      </c>
      <c r="D27" s="74">
        <v>1</v>
      </c>
      <c r="E27" s="74">
        <v>1</v>
      </c>
      <c r="F27" s="32">
        <v>816100</v>
      </c>
      <c r="G27" s="73">
        <v>761851.58</v>
      </c>
      <c r="H27" s="32"/>
      <c r="I27" s="32"/>
      <c r="J27" s="32"/>
      <c r="K27" s="32"/>
      <c r="L27" s="33"/>
      <c r="M27" s="33"/>
      <c r="N27" s="32"/>
      <c r="O27" s="32"/>
      <c r="P27" s="32"/>
      <c r="Q27" s="32"/>
      <c r="R27" s="34">
        <f aca="true" t="shared" si="0" ref="R27:S30">F27+L27+N27+P27</f>
        <v>816100</v>
      </c>
      <c r="S27" s="35">
        <f t="shared" si="0"/>
        <v>761851.58</v>
      </c>
      <c r="T27" s="34">
        <f aca="true" t="shared" si="1" ref="T27:T32">(S27/R27)*100</f>
        <v>93.35272393089082</v>
      </c>
      <c r="W27" s="42"/>
    </row>
    <row r="28" spans="1:23" s="36" customFormat="1" ht="26.25">
      <c r="A28" s="47"/>
      <c r="B28" s="121" t="s">
        <v>51</v>
      </c>
      <c r="C28" s="30" t="s">
        <v>14</v>
      </c>
      <c r="D28" s="74">
        <v>450</v>
      </c>
      <c r="E28" s="74">
        <v>100</v>
      </c>
      <c r="F28" s="32">
        <v>175000</v>
      </c>
      <c r="G28" s="73">
        <v>141502.25</v>
      </c>
      <c r="H28" s="32"/>
      <c r="I28" s="32"/>
      <c r="J28" s="32"/>
      <c r="K28" s="32"/>
      <c r="L28" s="33"/>
      <c r="M28" s="33"/>
      <c r="N28" s="32"/>
      <c r="O28" s="32"/>
      <c r="P28" s="32"/>
      <c r="Q28" s="32"/>
      <c r="R28" s="34">
        <f t="shared" si="0"/>
        <v>175000</v>
      </c>
      <c r="S28" s="35">
        <f t="shared" si="0"/>
        <v>141502.25</v>
      </c>
      <c r="T28" s="34">
        <f t="shared" si="1"/>
        <v>80.85842857142858</v>
      </c>
      <c r="W28" s="42"/>
    </row>
    <row r="29" spans="1:23" s="36" customFormat="1" ht="26.25">
      <c r="A29" s="47"/>
      <c r="B29" s="121" t="s">
        <v>62</v>
      </c>
      <c r="C29" s="30" t="s">
        <v>33</v>
      </c>
      <c r="D29" s="74">
        <v>3</v>
      </c>
      <c r="E29" s="74">
        <v>3</v>
      </c>
      <c r="F29" s="32">
        <v>200000</v>
      </c>
      <c r="G29" s="73">
        <v>170095.5</v>
      </c>
      <c r="H29" s="32"/>
      <c r="I29" s="32"/>
      <c r="J29" s="32"/>
      <c r="K29" s="32"/>
      <c r="L29" s="33"/>
      <c r="M29" s="33"/>
      <c r="N29" s="32"/>
      <c r="O29" s="32"/>
      <c r="P29" s="32"/>
      <c r="Q29" s="32"/>
      <c r="R29" s="34">
        <f t="shared" si="0"/>
        <v>200000</v>
      </c>
      <c r="S29" s="35">
        <f t="shared" si="0"/>
        <v>170095.5</v>
      </c>
      <c r="T29" s="34">
        <f t="shared" si="1"/>
        <v>85.04775</v>
      </c>
      <c r="W29" s="42"/>
    </row>
    <row r="30" spans="1:23" s="36" customFormat="1" ht="26.25">
      <c r="A30" s="119"/>
      <c r="B30" s="121" t="s">
        <v>64</v>
      </c>
      <c r="C30" s="30" t="s">
        <v>33</v>
      </c>
      <c r="D30" s="74">
        <v>1</v>
      </c>
      <c r="E30" s="74">
        <v>1</v>
      </c>
      <c r="F30" s="32">
        <v>100000</v>
      </c>
      <c r="G30" s="73">
        <v>88380</v>
      </c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4">
        <f t="shared" si="0"/>
        <v>100000</v>
      </c>
      <c r="S30" s="35">
        <f t="shared" si="0"/>
        <v>88380</v>
      </c>
      <c r="T30" s="34">
        <f t="shared" si="1"/>
        <v>88.38000000000001</v>
      </c>
      <c r="W30" s="42"/>
    </row>
    <row r="31" spans="1:23" s="36" customFormat="1" ht="27" thickBot="1">
      <c r="A31" s="72"/>
      <c r="B31" s="130" t="s">
        <v>53</v>
      </c>
      <c r="C31" s="30" t="s">
        <v>32</v>
      </c>
      <c r="D31" s="74" t="s">
        <v>84</v>
      </c>
      <c r="E31" s="74" t="s">
        <v>84</v>
      </c>
      <c r="F31" s="32">
        <v>36000</v>
      </c>
      <c r="G31" s="73">
        <v>29812</v>
      </c>
      <c r="H31" s="32"/>
      <c r="I31" s="32"/>
      <c r="J31" s="32"/>
      <c r="K31" s="32"/>
      <c r="L31" s="33"/>
      <c r="M31" s="33"/>
      <c r="N31" s="32"/>
      <c r="O31" s="32"/>
      <c r="P31" s="32"/>
      <c r="Q31" s="32"/>
      <c r="R31" s="34">
        <f>F31+L31+N31+P31</f>
        <v>36000</v>
      </c>
      <c r="S31" s="35">
        <f>SUM(G31,M31)</f>
        <v>29812</v>
      </c>
      <c r="T31" s="34">
        <f t="shared" si="1"/>
        <v>82.81111111111112</v>
      </c>
      <c r="W31" s="42"/>
    </row>
    <row r="32" spans="1:23" ht="30.75" thickBot="1" thickTop="1">
      <c r="A32" s="182" t="s">
        <v>17</v>
      </c>
      <c r="B32" s="183"/>
      <c r="C32" s="4"/>
      <c r="D32" s="82"/>
      <c r="E32" s="82"/>
      <c r="F32" s="16">
        <f aca="true" t="shared" si="2" ref="F32:Q32">SUM(F8:F31)</f>
        <v>17782222</v>
      </c>
      <c r="G32" s="16">
        <f t="shared" si="2"/>
        <v>12331850.15</v>
      </c>
      <c r="H32" s="16">
        <f t="shared" si="2"/>
        <v>0</v>
      </c>
      <c r="I32" s="16">
        <f t="shared" si="2"/>
        <v>0</v>
      </c>
      <c r="J32" s="16">
        <f t="shared" si="2"/>
        <v>25475980</v>
      </c>
      <c r="K32" s="16">
        <f t="shared" si="2"/>
        <v>21408790</v>
      </c>
      <c r="L32" s="16">
        <f t="shared" si="2"/>
        <v>25475980</v>
      </c>
      <c r="M32" s="16">
        <f t="shared" si="2"/>
        <v>21408790</v>
      </c>
      <c r="N32" s="16">
        <f t="shared" si="2"/>
        <v>11647500</v>
      </c>
      <c r="O32" s="16">
        <f t="shared" si="2"/>
        <v>11647500</v>
      </c>
      <c r="P32" s="16">
        <f t="shared" si="2"/>
        <v>0</v>
      </c>
      <c r="Q32" s="16">
        <f t="shared" si="2"/>
        <v>0</v>
      </c>
      <c r="R32" s="16">
        <f>SUM(R9,R10,R11,R12,R13,R15,R16,R17,R20,R21,R22,R24,R25,R27,R28,R29,R30,R31,R18)</f>
        <v>54905702</v>
      </c>
      <c r="S32" s="16">
        <f>SUM(S9,S10,S11,S12,S13,S15,S16,S17,S20,S21,S22,S24,S25,S27,S28,S29,S30,S31,S18)</f>
        <v>45388140.15</v>
      </c>
      <c r="T32" s="45">
        <f t="shared" si="1"/>
        <v>82.66562214248712</v>
      </c>
      <c r="W32" s="43"/>
    </row>
    <row r="33" spans="6:19" ht="21.75" thickTop="1">
      <c r="F33" s="5"/>
      <c r="G33" s="5"/>
      <c r="J33" s="5"/>
      <c r="K33" s="5"/>
      <c r="R33" s="5"/>
      <c r="S33" s="5"/>
    </row>
    <row r="34" spans="1:20" ht="21">
      <c r="A34" s="124"/>
      <c r="I34" s="6"/>
      <c r="J34" s="6"/>
      <c r="K34" s="6"/>
      <c r="L34" s="6"/>
      <c r="M34" s="6"/>
      <c r="N34" s="7"/>
      <c r="R34" s="127" t="s">
        <v>72</v>
      </c>
      <c r="S34" s="128" t="s">
        <v>75</v>
      </c>
      <c r="T34" s="129"/>
    </row>
    <row r="35" spans="18:20" ht="21">
      <c r="R35" s="127" t="s">
        <v>73</v>
      </c>
      <c r="S35" s="128" t="s">
        <v>76</v>
      </c>
      <c r="T35" s="129"/>
    </row>
    <row r="36" spans="18:20" ht="21">
      <c r="R36" s="127" t="s">
        <v>74</v>
      </c>
      <c r="S36" s="128" t="s">
        <v>77</v>
      </c>
      <c r="T36" s="129"/>
    </row>
    <row r="37" spans="2:20" ht="21">
      <c r="B37" s="120"/>
      <c r="R37" s="127" t="s">
        <v>71</v>
      </c>
      <c r="S37" s="131" t="s">
        <v>114</v>
      </c>
      <c r="T37" s="129"/>
    </row>
    <row r="38" ht="21">
      <c r="B38" s="120"/>
    </row>
  </sheetData>
  <sheetProtection/>
  <mergeCells count="18">
    <mergeCell ref="A1:R1"/>
    <mergeCell ref="A2:R2"/>
    <mergeCell ref="C4:E5"/>
    <mergeCell ref="F4:T4"/>
    <mergeCell ref="F5:G5"/>
    <mergeCell ref="H5:M5"/>
    <mergeCell ref="N5:O5"/>
    <mergeCell ref="P5:Q5"/>
    <mergeCell ref="R5:T5"/>
    <mergeCell ref="P6:Q6"/>
    <mergeCell ref="R6:T6"/>
    <mergeCell ref="A32:B32"/>
    <mergeCell ref="C6:C7"/>
    <mergeCell ref="D6:D7"/>
    <mergeCell ref="H6:I6"/>
    <mergeCell ref="J6:K6"/>
    <mergeCell ref="L6:M6"/>
    <mergeCell ref="N6:O6"/>
  </mergeCells>
  <printOptions/>
  <pageMargins left="0" right="0.1968503937007874" top="0.7874015748031497" bottom="0.7874015748031497" header="0.5118110236220472" footer="0.5118110236220472"/>
  <pageSetup horizontalDpi="300" verticalDpi="300" orientation="landscape" paperSize="9" scale="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W38"/>
  <sheetViews>
    <sheetView showGridLines="0" tabSelected="1" zoomScalePageLayoutView="0" workbookViewId="0" topLeftCell="A7">
      <selection activeCell="D13" sqref="D13"/>
    </sheetView>
  </sheetViews>
  <sheetFormatPr defaultColWidth="9.140625" defaultRowHeight="15"/>
  <cols>
    <col min="1" max="1" width="5.28125" style="1" customWidth="1"/>
    <col min="2" max="2" width="49.7109375" style="1" bestFit="1" customWidth="1"/>
    <col min="3" max="3" width="8.28125" style="1" customWidth="1"/>
    <col min="4" max="4" width="10.7109375" style="1" customWidth="1"/>
    <col min="5" max="5" width="8.8515625" style="1" customWidth="1"/>
    <col min="6" max="6" width="17.28125" style="1" customWidth="1"/>
    <col min="7" max="7" width="16.421875" style="1" customWidth="1"/>
    <col min="8" max="9" width="5.140625" style="1" customWidth="1"/>
    <col min="10" max="10" width="15.421875" style="1" customWidth="1"/>
    <col min="11" max="11" width="15.140625" style="1" customWidth="1"/>
    <col min="12" max="12" width="16.00390625" style="1" customWidth="1"/>
    <col min="13" max="13" width="15.00390625" style="1" customWidth="1"/>
    <col min="14" max="14" width="14.00390625" style="1" customWidth="1"/>
    <col min="15" max="15" width="14.7109375" style="1" customWidth="1"/>
    <col min="16" max="16" width="6.421875" style="1" customWidth="1"/>
    <col min="17" max="17" width="7.140625" style="1" customWidth="1"/>
    <col min="18" max="18" width="16.7109375" style="1" customWidth="1"/>
    <col min="19" max="19" width="16.421875" style="1" customWidth="1"/>
    <col min="20" max="20" width="7.7109375" style="1" customWidth="1"/>
    <col min="21" max="22" width="9.00390625" style="1" customWidth="1"/>
    <col min="23" max="23" width="18.57421875" style="1" customWidth="1"/>
    <col min="24" max="16384" width="9.00390625" style="1" customWidth="1"/>
  </cols>
  <sheetData>
    <row r="1" spans="1:19" ht="21">
      <c r="A1" s="184" t="s">
        <v>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8" t="s">
        <v>69</v>
      </c>
    </row>
    <row r="2" spans="1:20" ht="21">
      <c r="A2" s="184" t="s">
        <v>116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" t="s">
        <v>19</v>
      </c>
      <c r="T2" s="125"/>
    </row>
    <row r="3" spans="2:19" ht="6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29"/>
      <c r="R3" s="29"/>
      <c r="S3" s="29"/>
    </row>
    <row r="4" spans="1:20" ht="21">
      <c r="A4" s="10"/>
      <c r="B4" s="11"/>
      <c r="C4" s="185" t="s">
        <v>65</v>
      </c>
      <c r="D4" s="185"/>
      <c r="E4" s="185"/>
      <c r="F4" s="178" t="s">
        <v>22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9"/>
    </row>
    <row r="5" spans="1:20" ht="21">
      <c r="A5" s="13" t="s">
        <v>36</v>
      </c>
      <c r="B5" s="49" t="s">
        <v>20</v>
      </c>
      <c r="C5" s="185"/>
      <c r="D5" s="185"/>
      <c r="E5" s="185"/>
      <c r="F5" s="181" t="s">
        <v>1</v>
      </c>
      <c r="G5" s="181"/>
      <c r="H5" s="177" t="s">
        <v>2</v>
      </c>
      <c r="I5" s="178"/>
      <c r="J5" s="178"/>
      <c r="K5" s="178"/>
      <c r="L5" s="178"/>
      <c r="M5" s="179"/>
      <c r="N5" s="176" t="s">
        <v>3</v>
      </c>
      <c r="O5" s="176"/>
      <c r="P5" s="176" t="s">
        <v>4</v>
      </c>
      <c r="Q5" s="176"/>
      <c r="R5" s="176" t="s">
        <v>25</v>
      </c>
      <c r="S5" s="176"/>
      <c r="T5" s="176"/>
    </row>
    <row r="6" spans="1:20" ht="21">
      <c r="A6" s="13" t="s">
        <v>37</v>
      </c>
      <c r="B6" s="14" t="s">
        <v>6</v>
      </c>
      <c r="C6" s="186" t="s">
        <v>7</v>
      </c>
      <c r="D6" s="186" t="s">
        <v>66</v>
      </c>
      <c r="E6" s="126" t="s">
        <v>68</v>
      </c>
      <c r="F6" s="9"/>
      <c r="G6" s="9"/>
      <c r="H6" s="180" t="s">
        <v>23</v>
      </c>
      <c r="I6" s="180"/>
      <c r="J6" s="180" t="s">
        <v>24</v>
      </c>
      <c r="K6" s="180"/>
      <c r="L6" s="180" t="s">
        <v>5</v>
      </c>
      <c r="M6" s="180"/>
      <c r="N6" s="181"/>
      <c r="O6" s="181"/>
      <c r="P6" s="181"/>
      <c r="Q6" s="181"/>
      <c r="R6" s="181"/>
      <c r="S6" s="181"/>
      <c r="T6" s="181"/>
    </row>
    <row r="7" spans="1:20" ht="21">
      <c r="A7" s="25"/>
      <c r="B7" s="14"/>
      <c r="C7" s="187"/>
      <c r="D7" s="187"/>
      <c r="E7" s="9" t="s">
        <v>67</v>
      </c>
      <c r="F7" s="15" t="s">
        <v>8</v>
      </c>
      <c r="G7" s="15" t="s">
        <v>9</v>
      </c>
      <c r="H7" s="15" t="s">
        <v>8</v>
      </c>
      <c r="I7" s="15" t="s">
        <v>9</v>
      </c>
      <c r="J7" s="15" t="s">
        <v>8</v>
      </c>
      <c r="K7" s="15" t="s">
        <v>9</v>
      </c>
      <c r="L7" s="15" t="s">
        <v>8</v>
      </c>
      <c r="M7" s="15" t="s">
        <v>9</v>
      </c>
      <c r="N7" s="15" t="s">
        <v>8</v>
      </c>
      <c r="O7" s="15" t="s">
        <v>9</v>
      </c>
      <c r="P7" s="15" t="s">
        <v>8</v>
      </c>
      <c r="Q7" s="15" t="s">
        <v>9</v>
      </c>
      <c r="R7" s="15" t="s">
        <v>8</v>
      </c>
      <c r="S7" s="15" t="s">
        <v>9</v>
      </c>
      <c r="T7" s="15" t="s">
        <v>10</v>
      </c>
    </row>
    <row r="8" spans="1:23" ht="26.25">
      <c r="A8" s="17">
        <v>1</v>
      </c>
      <c r="B8" s="50" t="s">
        <v>28</v>
      </c>
      <c r="C8" s="28"/>
      <c r="D8" s="78"/>
      <c r="E8" s="78"/>
      <c r="F8" s="20"/>
      <c r="G8" s="20"/>
      <c r="H8" s="20"/>
      <c r="I8" s="20"/>
      <c r="J8" s="20"/>
      <c r="K8" s="20"/>
      <c r="L8" s="21"/>
      <c r="M8" s="21"/>
      <c r="N8" s="20"/>
      <c r="O8" s="20"/>
      <c r="P8" s="20"/>
      <c r="Q8" s="20"/>
      <c r="R8" s="18"/>
      <c r="S8" s="22"/>
      <c r="T8" s="18"/>
      <c r="W8" s="42"/>
    </row>
    <row r="9" spans="1:23" s="36" customFormat="1" ht="26.25">
      <c r="A9" s="119"/>
      <c r="B9" s="130" t="s">
        <v>87</v>
      </c>
      <c r="C9" s="39" t="s">
        <v>89</v>
      </c>
      <c r="D9" s="77">
        <v>4</v>
      </c>
      <c r="E9" s="77">
        <v>4</v>
      </c>
      <c r="F9" s="40">
        <v>250100</v>
      </c>
      <c r="G9" s="40">
        <v>246058</v>
      </c>
      <c r="H9" s="40"/>
      <c r="I9" s="40"/>
      <c r="J9" s="40"/>
      <c r="K9" s="40"/>
      <c r="L9" s="33"/>
      <c r="M9" s="33"/>
      <c r="N9" s="40"/>
      <c r="O9" s="40"/>
      <c r="P9" s="40"/>
      <c r="Q9" s="40"/>
      <c r="R9" s="34">
        <f>SUM(F9,L9)</f>
        <v>250100</v>
      </c>
      <c r="S9" s="35">
        <f>SUM(G9,M9)</f>
        <v>246058</v>
      </c>
      <c r="T9" s="34">
        <f>(S9/R9)*100</f>
        <v>98.38384646141543</v>
      </c>
      <c r="W9" s="42"/>
    </row>
    <row r="10" spans="1:23" s="36" customFormat="1" ht="26.25">
      <c r="A10" s="47"/>
      <c r="B10" s="130" t="s">
        <v>79</v>
      </c>
      <c r="C10" s="30" t="s">
        <v>15</v>
      </c>
      <c r="D10" s="114">
        <v>460000</v>
      </c>
      <c r="E10" s="118">
        <v>460000</v>
      </c>
      <c r="F10" s="41">
        <v>120000</v>
      </c>
      <c r="G10" s="115">
        <v>119224.79</v>
      </c>
      <c r="H10" s="41"/>
      <c r="I10" s="41"/>
      <c r="J10" s="116">
        <v>1765000</v>
      </c>
      <c r="K10" s="41">
        <v>1671770</v>
      </c>
      <c r="L10" s="117">
        <f>SUM(J10)</f>
        <v>1765000</v>
      </c>
      <c r="M10" s="117">
        <f>I10+K10</f>
        <v>1671770</v>
      </c>
      <c r="N10" s="41"/>
      <c r="O10" s="41"/>
      <c r="P10" s="41"/>
      <c r="Q10" s="41"/>
      <c r="R10" s="34">
        <f>F10+L10+N10+P10</f>
        <v>1885000</v>
      </c>
      <c r="S10" s="35">
        <f>SUM(G10,M10)</f>
        <v>1790994.79</v>
      </c>
      <c r="T10" s="34">
        <f>(S10/R10)*100</f>
        <v>95.01298620689656</v>
      </c>
      <c r="W10" s="42"/>
    </row>
    <row r="11" spans="1:23" s="36" customFormat="1" ht="26.25">
      <c r="A11" s="47"/>
      <c r="B11" s="130" t="s">
        <v>80</v>
      </c>
      <c r="C11" s="39" t="s">
        <v>35</v>
      </c>
      <c r="D11" s="114">
        <v>104</v>
      </c>
      <c r="E11" s="118">
        <v>104</v>
      </c>
      <c r="F11" s="41">
        <v>200000</v>
      </c>
      <c r="G11" s="115">
        <v>183173</v>
      </c>
      <c r="H11" s="41"/>
      <c r="I11" s="41"/>
      <c r="J11" s="116">
        <v>20402170</v>
      </c>
      <c r="K11" s="115">
        <v>18732490</v>
      </c>
      <c r="L11" s="117">
        <f>SUM(J11)</f>
        <v>20402170</v>
      </c>
      <c r="M11" s="117">
        <f>SUM(K11)</f>
        <v>18732490</v>
      </c>
      <c r="N11" s="41"/>
      <c r="O11" s="41"/>
      <c r="P11" s="41"/>
      <c r="Q11" s="41"/>
      <c r="R11" s="34">
        <f>SUM(F11,L11)</f>
        <v>20602170</v>
      </c>
      <c r="S11" s="35">
        <f>SUM(G11,M11)</f>
        <v>18915663</v>
      </c>
      <c r="T11" s="34">
        <f>(S11/R11)*100</f>
        <v>91.81393513401743</v>
      </c>
      <c r="W11" s="42"/>
    </row>
    <row r="12" spans="1:23" s="36" customFormat="1" ht="26.25">
      <c r="A12" s="47"/>
      <c r="B12" s="48" t="s">
        <v>91</v>
      </c>
      <c r="C12" s="30" t="s">
        <v>14</v>
      </c>
      <c r="D12" s="118">
        <v>160</v>
      </c>
      <c r="E12" s="118">
        <v>160</v>
      </c>
      <c r="F12" s="41">
        <v>249940</v>
      </c>
      <c r="G12" s="115">
        <v>166040</v>
      </c>
      <c r="H12" s="41"/>
      <c r="I12" s="41"/>
      <c r="J12" s="116">
        <v>833760</v>
      </c>
      <c r="K12" s="115">
        <v>833760</v>
      </c>
      <c r="L12" s="117">
        <f>SUM(J12)</f>
        <v>833760</v>
      </c>
      <c r="M12" s="117">
        <f>SUM(K12)</f>
        <v>833760</v>
      </c>
      <c r="N12" s="41"/>
      <c r="O12" s="41"/>
      <c r="P12" s="41"/>
      <c r="Q12" s="41"/>
      <c r="R12" s="34">
        <f>SUM(F12,L12)</f>
        <v>1083700</v>
      </c>
      <c r="S12" s="35">
        <f>SUM(G12,M12)</f>
        <v>999800</v>
      </c>
      <c r="T12" s="34">
        <f>(S12/R12)*100</f>
        <v>92.25800498292885</v>
      </c>
      <c r="W12" s="42"/>
    </row>
    <row r="13" spans="1:23" s="36" customFormat="1" ht="26.25">
      <c r="A13" s="47"/>
      <c r="B13" s="48" t="s">
        <v>92</v>
      </c>
      <c r="C13" s="39" t="s">
        <v>11</v>
      </c>
      <c r="D13" s="118">
        <v>10000</v>
      </c>
      <c r="E13" s="118">
        <v>10000</v>
      </c>
      <c r="F13" s="41">
        <v>2180000</v>
      </c>
      <c r="G13" s="115">
        <v>1730844.85</v>
      </c>
      <c r="H13" s="41"/>
      <c r="I13" s="41"/>
      <c r="J13" s="116"/>
      <c r="K13" s="115"/>
      <c r="L13" s="117"/>
      <c r="M13" s="117"/>
      <c r="N13" s="41">
        <v>10000000</v>
      </c>
      <c r="O13" s="115">
        <v>10000000</v>
      </c>
      <c r="P13" s="41"/>
      <c r="Q13" s="41"/>
      <c r="R13" s="34">
        <f>SUM(F13+L13+N13)</f>
        <v>12180000</v>
      </c>
      <c r="S13" s="35">
        <f>SUM(G13+O13)</f>
        <v>11730844.85</v>
      </c>
      <c r="T13" s="34">
        <f>(S13/R13)*100</f>
        <v>96.31235509031198</v>
      </c>
      <c r="W13" s="42"/>
    </row>
    <row r="14" spans="1:23" ht="26.25">
      <c r="A14" s="17">
        <v>2</v>
      </c>
      <c r="B14" s="26" t="s">
        <v>29</v>
      </c>
      <c r="C14" s="28"/>
      <c r="D14" s="78"/>
      <c r="E14" s="78"/>
      <c r="F14" s="20"/>
      <c r="G14" s="20"/>
      <c r="H14" s="20"/>
      <c r="I14" s="20"/>
      <c r="J14" s="20"/>
      <c r="K14" s="20"/>
      <c r="L14" s="21"/>
      <c r="M14" s="137"/>
      <c r="N14" s="20"/>
      <c r="O14" s="20"/>
      <c r="P14" s="20"/>
      <c r="Q14" s="20"/>
      <c r="R14" s="18"/>
      <c r="S14" s="22"/>
      <c r="T14" s="18"/>
      <c r="W14" s="42"/>
    </row>
    <row r="15" spans="1:23" s="36" customFormat="1" ht="26.25">
      <c r="A15" s="47"/>
      <c r="B15" s="130" t="s">
        <v>81</v>
      </c>
      <c r="C15" s="30" t="s">
        <v>13</v>
      </c>
      <c r="D15" s="74">
        <v>8</v>
      </c>
      <c r="E15" s="74">
        <v>8</v>
      </c>
      <c r="F15" s="32">
        <v>1018200</v>
      </c>
      <c r="G15" s="73">
        <v>784063</v>
      </c>
      <c r="H15" s="33"/>
      <c r="I15" s="33"/>
      <c r="J15" s="33"/>
      <c r="K15" s="33"/>
      <c r="L15" s="33"/>
      <c r="M15" s="117"/>
      <c r="N15" s="32">
        <v>1647500</v>
      </c>
      <c r="O15" s="32">
        <v>1647500</v>
      </c>
      <c r="P15" s="32"/>
      <c r="Q15" s="32"/>
      <c r="R15" s="34">
        <f>F15+N15</f>
        <v>2665700</v>
      </c>
      <c r="S15" s="35">
        <f>G15+O15</f>
        <v>2431563</v>
      </c>
      <c r="T15" s="34">
        <f>(S15/R15)*100</f>
        <v>91.21667854597291</v>
      </c>
      <c r="W15" s="42"/>
    </row>
    <row r="16" spans="1:23" s="36" customFormat="1" ht="26.25">
      <c r="A16" s="47"/>
      <c r="B16" s="121" t="s">
        <v>48</v>
      </c>
      <c r="C16" s="30" t="s">
        <v>12</v>
      </c>
      <c r="D16" s="74">
        <v>1</v>
      </c>
      <c r="E16" s="74">
        <v>1</v>
      </c>
      <c r="F16" s="32">
        <v>239010</v>
      </c>
      <c r="G16" s="73">
        <v>204700</v>
      </c>
      <c r="H16" s="32"/>
      <c r="I16" s="32"/>
      <c r="J16" s="32">
        <v>173700</v>
      </c>
      <c r="K16" s="73">
        <v>173700</v>
      </c>
      <c r="L16" s="33">
        <f>SUM(J16)</f>
        <v>173700</v>
      </c>
      <c r="M16" s="117">
        <f>SUM(K16)</f>
        <v>173700</v>
      </c>
      <c r="N16" s="32"/>
      <c r="O16" s="32"/>
      <c r="P16" s="32"/>
      <c r="Q16" s="32"/>
      <c r="R16" s="34">
        <f>F16+L16+N16+P16</f>
        <v>412710</v>
      </c>
      <c r="S16" s="35">
        <f>G16+M16</f>
        <v>378400</v>
      </c>
      <c r="T16" s="34">
        <f>(S16/R16)*100</f>
        <v>91.68665649002932</v>
      </c>
      <c r="W16" s="42"/>
    </row>
    <row r="17" spans="1:23" s="36" customFormat="1" ht="26.25">
      <c r="A17" s="47"/>
      <c r="B17" s="130" t="s">
        <v>82</v>
      </c>
      <c r="C17" s="30" t="s">
        <v>12</v>
      </c>
      <c r="D17" s="118">
        <v>1</v>
      </c>
      <c r="E17" s="118">
        <v>1</v>
      </c>
      <c r="F17" s="31">
        <v>195000</v>
      </c>
      <c r="G17" s="122">
        <v>175580</v>
      </c>
      <c r="H17" s="31"/>
      <c r="I17" s="31"/>
      <c r="J17" s="116">
        <v>91350</v>
      </c>
      <c r="K17" s="115">
        <v>91350</v>
      </c>
      <c r="L17" s="117">
        <f>SUM(J17)</f>
        <v>91350</v>
      </c>
      <c r="M17" s="117">
        <f>SUM(K17)</f>
        <v>91350</v>
      </c>
      <c r="N17" s="31"/>
      <c r="O17" s="31"/>
      <c r="P17" s="31"/>
      <c r="Q17" s="31"/>
      <c r="R17" s="34">
        <f>F17+L17+N17+P17</f>
        <v>286350</v>
      </c>
      <c r="S17" s="35">
        <f>G17+M17</f>
        <v>266930</v>
      </c>
      <c r="T17" s="34">
        <f>(S17/R17)*100</f>
        <v>93.21808975030557</v>
      </c>
      <c r="W17" s="42"/>
    </row>
    <row r="18" spans="1:23" s="36" customFormat="1" ht="26.25">
      <c r="A18" s="47"/>
      <c r="B18" s="130" t="s">
        <v>110</v>
      </c>
      <c r="C18" s="30" t="s">
        <v>115</v>
      </c>
      <c r="D18" s="118">
        <v>1</v>
      </c>
      <c r="E18" s="118">
        <v>1</v>
      </c>
      <c r="F18" s="31">
        <v>30000</v>
      </c>
      <c r="G18" s="122">
        <v>27771</v>
      </c>
      <c r="H18" s="31"/>
      <c r="I18" s="31"/>
      <c r="J18" s="116"/>
      <c r="K18" s="115"/>
      <c r="L18" s="117"/>
      <c r="M18" s="117"/>
      <c r="N18" s="31"/>
      <c r="O18" s="31"/>
      <c r="P18" s="31"/>
      <c r="Q18" s="31"/>
      <c r="R18" s="34">
        <f>F18+L18+N18+P18</f>
        <v>30000</v>
      </c>
      <c r="S18" s="35">
        <f>G18+M18</f>
        <v>27771</v>
      </c>
      <c r="T18" s="34">
        <f>(S18/R18)*100</f>
        <v>92.57</v>
      </c>
      <c r="W18" s="42"/>
    </row>
    <row r="19" spans="1:23" ht="26.25">
      <c r="A19" s="17">
        <v>3</v>
      </c>
      <c r="B19" s="26" t="s">
        <v>26</v>
      </c>
      <c r="C19" s="27"/>
      <c r="D19" s="75"/>
      <c r="E19" s="75"/>
      <c r="F19" s="23"/>
      <c r="G19" s="123"/>
      <c r="H19" s="21"/>
      <c r="I19" s="21"/>
      <c r="J19" s="21"/>
      <c r="K19" s="21"/>
      <c r="L19" s="21"/>
      <c r="M19" s="21"/>
      <c r="N19" s="23"/>
      <c r="O19" s="23"/>
      <c r="P19" s="23"/>
      <c r="Q19" s="23"/>
      <c r="R19" s="18"/>
      <c r="S19" s="22"/>
      <c r="T19" s="18"/>
      <c r="W19" s="42"/>
    </row>
    <row r="20" spans="1:23" s="36" customFormat="1" ht="26.25">
      <c r="A20" s="119"/>
      <c r="B20" s="130" t="s">
        <v>39</v>
      </c>
      <c r="C20" s="30" t="s">
        <v>33</v>
      </c>
      <c r="D20" s="74">
        <v>1</v>
      </c>
      <c r="E20" s="74">
        <v>1</v>
      </c>
      <c r="F20" s="32">
        <v>1575200</v>
      </c>
      <c r="G20" s="73">
        <v>1306120</v>
      </c>
      <c r="H20" s="33"/>
      <c r="I20" s="33"/>
      <c r="J20" s="33"/>
      <c r="K20" s="138"/>
      <c r="L20" s="33"/>
      <c r="M20" s="33"/>
      <c r="N20" s="32"/>
      <c r="O20" s="32"/>
      <c r="P20" s="32"/>
      <c r="Q20" s="32"/>
      <c r="R20" s="34">
        <f>F20</f>
        <v>1575200</v>
      </c>
      <c r="S20" s="35">
        <f>G20</f>
        <v>1306120</v>
      </c>
      <c r="T20" s="34">
        <f>(S20/R20)*100</f>
        <v>82.9177247333672</v>
      </c>
      <c r="W20" s="42"/>
    </row>
    <row r="21" spans="1:23" s="36" customFormat="1" ht="26.25">
      <c r="A21" s="119"/>
      <c r="B21" s="130" t="s">
        <v>86</v>
      </c>
      <c r="C21" s="30" t="s">
        <v>55</v>
      </c>
      <c r="D21" s="74">
        <v>96</v>
      </c>
      <c r="E21" s="74">
        <v>70</v>
      </c>
      <c r="F21" s="32">
        <v>8512472</v>
      </c>
      <c r="G21" s="73">
        <v>6295721.7</v>
      </c>
      <c r="H21" s="33"/>
      <c r="I21" s="33"/>
      <c r="J21" s="33"/>
      <c r="K21" s="138"/>
      <c r="L21" s="33"/>
      <c r="M21" s="33"/>
      <c r="N21" s="32"/>
      <c r="O21" s="32"/>
      <c r="P21" s="32"/>
      <c r="Q21" s="32"/>
      <c r="R21" s="34">
        <f>F21</f>
        <v>8512472</v>
      </c>
      <c r="S21" s="35">
        <f>G21</f>
        <v>6295721.7</v>
      </c>
      <c r="T21" s="34">
        <f>(S21/R21)*100</f>
        <v>73.95879481306957</v>
      </c>
      <c r="W21" s="42"/>
    </row>
    <row r="22" spans="1:23" s="36" customFormat="1" ht="26.25">
      <c r="A22" s="47"/>
      <c r="B22" s="121" t="s">
        <v>63</v>
      </c>
      <c r="C22" s="30" t="s">
        <v>16</v>
      </c>
      <c r="D22" s="118">
        <v>650</v>
      </c>
      <c r="E22" s="118">
        <v>650</v>
      </c>
      <c r="G22" s="122"/>
      <c r="H22" s="31"/>
      <c r="I22" s="31"/>
      <c r="J22" s="31">
        <v>2210000</v>
      </c>
      <c r="K22" s="41">
        <v>2210000</v>
      </c>
      <c r="L22" s="117">
        <f>SUM(J22)</f>
        <v>2210000</v>
      </c>
      <c r="M22" s="117">
        <f>SUM(K22)</f>
        <v>2210000</v>
      </c>
      <c r="N22" s="31"/>
      <c r="O22" s="31"/>
      <c r="P22" s="31"/>
      <c r="Q22" s="31"/>
      <c r="R22" s="34">
        <f>SUM(F22,L22)</f>
        <v>2210000</v>
      </c>
      <c r="S22" s="35">
        <f>SUM(G22,M22)</f>
        <v>2210000</v>
      </c>
      <c r="T22" s="34">
        <f>(S22/R22)*100</f>
        <v>100</v>
      </c>
      <c r="W22" s="42"/>
    </row>
    <row r="23" spans="1:23" s="36" customFormat="1" ht="26.25">
      <c r="A23" s="17">
        <v>4</v>
      </c>
      <c r="B23" s="50" t="s">
        <v>27</v>
      </c>
      <c r="C23" s="27"/>
      <c r="D23" s="132"/>
      <c r="E23" s="132"/>
      <c r="F23" s="133"/>
      <c r="G23" s="134"/>
      <c r="H23" s="133"/>
      <c r="I23" s="133"/>
      <c r="J23" s="135"/>
      <c r="K23" s="136"/>
      <c r="L23" s="137"/>
      <c r="M23" s="137"/>
      <c r="N23" s="133"/>
      <c r="O23" s="133"/>
      <c r="P23" s="133"/>
      <c r="Q23" s="133"/>
      <c r="R23" s="18"/>
      <c r="S23" s="22"/>
      <c r="T23" s="18"/>
      <c r="W23" s="42"/>
    </row>
    <row r="24" spans="1:23" s="36" customFormat="1" ht="26.25">
      <c r="A24" s="47"/>
      <c r="B24" s="48" t="s">
        <v>41</v>
      </c>
      <c r="C24" s="39" t="s">
        <v>16</v>
      </c>
      <c r="D24" s="118" t="s">
        <v>84</v>
      </c>
      <c r="E24" s="118" t="s">
        <v>84</v>
      </c>
      <c r="F24" s="31">
        <v>830000</v>
      </c>
      <c r="G24" s="122">
        <v>453311.48</v>
      </c>
      <c r="H24" s="31"/>
      <c r="I24" s="31"/>
      <c r="J24" s="116"/>
      <c r="K24" s="41"/>
      <c r="L24" s="117"/>
      <c r="M24" s="117"/>
      <c r="N24" s="31"/>
      <c r="O24" s="31"/>
      <c r="P24" s="31"/>
      <c r="Q24" s="31"/>
      <c r="R24" s="34">
        <f>SUM(F24)</f>
        <v>830000</v>
      </c>
      <c r="S24" s="35">
        <f>SUM(G24,M24)</f>
        <v>453311.48</v>
      </c>
      <c r="T24" s="34">
        <f>(S24/R24)*100</f>
        <v>54.61584096385542</v>
      </c>
      <c r="W24" s="42"/>
    </row>
    <row r="25" spans="1:23" s="36" customFormat="1" ht="26.25">
      <c r="A25" s="47"/>
      <c r="B25" s="48" t="s">
        <v>40</v>
      </c>
      <c r="C25" s="30" t="s">
        <v>14</v>
      </c>
      <c r="D25" s="118" t="s">
        <v>84</v>
      </c>
      <c r="E25" s="118" t="s">
        <v>84</v>
      </c>
      <c r="F25" s="31">
        <v>1085200</v>
      </c>
      <c r="G25" s="122">
        <v>1077268</v>
      </c>
      <c r="H25" s="31"/>
      <c r="I25" s="31"/>
      <c r="J25" s="116"/>
      <c r="K25" s="41"/>
      <c r="L25" s="117"/>
      <c r="M25" s="117"/>
      <c r="N25" s="31"/>
      <c r="O25" s="31"/>
      <c r="P25" s="31"/>
      <c r="Q25" s="31"/>
      <c r="R25" s="34">
        <f>SUM(F25)</f>
        <v>1085200</v>
      </c>
      <c r="S25" s="35">
        <f>SUM(G25,M25)</f>
        <v>1077268</v>
      </c>
      <c r="T25" s="34">
        <f>(S25/R25)*100</f>
        <v>99.26907482491707</v>
      </c>
      <c r="W25" s="42"/>
    </row>
    <row r="26" spans="1:23" ht="26.25">
      <c r="A26" s="17">
        <v>5</v>
      </c>
      <c r="B26" s="26" t="s">
        <v>30</v>
      </c>
      <c r="C26" s="27"/>
      <c r="D26" s="75"/>
      <c r="E26" s="75"/>
      <c r="F26" s="23"/>
      <c r="G26" s="123"/>
      <c r="H26" s="21"/>
      <c r="I26" s="21"/>
      <c r="J26" s="21"/>
      <c r="K26" s="21"/>
      <c r="L26" s="21"/>
      <c r="M26" s="21"/>
      <c r="N26" s="23"/>
      <c r="O26" s="23"/>
      <c r="P26" s="23"/>
      <c r="Q26" s="23"/>
      <c r="R26" s="18"/>
      <c r="S26" s="22"/>
      <c r="T26" s="18"/>
      <c r="W26" s="42"/>
    </row>
    <row r="27" spans="1:23" s="36" customFormat="1" ht="26.25">
      <c r="A27" s="47"/>
      <c r="B27" s="121" t="s">
        <v>59</v>
      </c>
      <c r="C27" s="30" t="s">
        <v>31</v>
      </c>
      <c r="D27" s="74">
        <v>1</v>
      </c>
      <c r="E27" s="74">
        <v>1</v>
      </c>
      <c r="F27" s="32">
        <v>816100</v>
      </c>
      <c r="G27" s="73">
        <v>777851</v>
      </c>
      <c r="H27" s="32"/>
      <c r="I27" s="32"/>
      <c r="J27" s="32"/>
      <c r="K27" s="32"/>
      <c r="L27" s="33"/>
      <c r="M27" s="33"/>
      <c r="N27" s="32"/>
      <c r="O27" s="32"/>
      <c r="P27" s="32"/>
      <c r="Q27" s="32"/>
      <c r="R27" s="34">
        <f aca="true" t="shared" si="0" ref="R27:S30">F27+L27+N27+P27</f>
        <v>816100</v>
      </c>
      <c r="S27" s="35">
        <f t="shared" si="0"/>
        <v>777851</v>
      </c>
      <c r="T27" s="34">
        <f aca="true" t="shared" si="1" ref="T27:T32">(S27/R27)*100</f>
        <v>95.31319691214311</v>
      </c>
      <c r="W27" s="42"/>
    </row>
    <row r="28" spans="1:23" s="36" customFormat="1" ht="26.25">
      <c r="A28" s="47"/>
      <c r="B28" s="121" t="s">
        <v>51</v>
      </c>
      <c r="C28" s="30" t="s">
        <v>14</v>
      </c>
      <c r="D28" s="74">
        <v>450</v>
      </c>
      <c r="E28" s="74">
        <v>100</v>
      </c>
      <c r="F28" s="32">
        <v>175000</v>
      </c>
      <c r="G28" s="73">
        <v>156642.25</v>
      </c>
      <c r="H28" s="32"/>
      <c r="I28" s="32"/>
      <c r="J28" s="32"/>
      <c r="K28" s="32"/>
      <c r="L28" s="33"/>
      <c r="M28" s="33"/>
      <c r="N28" s="32"/>
      <c r="O28" s="32"/>
      <c r="P28" s="32"/>
      <c r="Q28" s="32"/>
      <c r="R28" s="34">
        <f t="shared" si="0"/>
        <v>175000</v>
      </c>
      <c r="S28" s="35">
        <f t="shared" si="0"/>
        <v>156642.25</v>
      </c>
      <c r="T28" s="34">
        <f t="shared" si="1"/>
        <v>89.50985714285714</v>
      </c>
      <c r="W28" s="42"/>
    </row>
    <row r="29" spans="1:23" s="36" customFormat="1" ht="26.25">
      <c r="A29" s="47"/>
      <c r="B29" s="121" t="s">
        <v>62</v>
      </c>
      <c r="C29" s="30" t="s">
        <v>33</v>
      </c>
      <c r="D29" s="74">
        <v>3</v>
      </c>
      <c r="E29" s="74">
        <v>3</v>
      </c>
      <c r="F29" s="32">
        <v>200000</v>
      </c>
      <c r="G29" s="73">
        <v>178671.5</v>
      </c>
      <c r="H29" s="32"/>
      <c r="I29" s="32"/>
      <c r="J29" s="32"/>
      <c r="K29" s="32"/>
      <c r="L29" s="33"/>
      <c r="M29" s="33"/>
      <c r="N29" s="32"/>
      <c r="O29" s="32"/>
      <c r="P29" s="32"/>
      <c r="Q29" s="32"/>
      <c r="R29" s="34">
        <f t="shared" si="0"/>
        <v>200000</v>
      </c>
      <c r="S29" s="35">
        <f t="shared" si="0"/>
        <v>178671.5</v>
      </c>
      <c r="T29" s="34">
        <f t="shared" si="1"/>
        <v>89.33575</v>
      </c>
      <c r="W29" s="42"/>
    </row>
    <row r="30" spans="1:23" s="36" customFormat="1" ht="26.25">
      <c r="A30" s="119"/>
      <c r="B30" s="121" t="s">
        <v>64</v>
      </c>
      <c r="C30" s="30" t="s">
        <v>33</v>
      </c>
      <c r="D30" s="74">
        <v>1</v>
      </c>
      <c r="E30" s="74">
        <v>1</v>
      </c>
      <c r="F30" s="32">
        <v>100000</v>
      </c>
      <c r="G30" s="73">
        <v>88640</v>
      </c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4">
        <f t="shared" si="0"/>
        <v>100000</v>
      </c>
      <c r="S30" s="35">
        <f t="shared" si="0"/>
        <v>88640</v>
      </c>
      <c r="T30" s="34">
        <f t="shared" si="1"/>
        <v>88.64</v>
      </c>
      <c r="W30" s="42"/>
    </row>
    <row r="31" spans="1:23" s="36" customFormat="1" ht="27" thickBot="1">
      <c r="A31" s="72"/>
      <c r="B31" s="130" t="s">
        <v>53</v>
      </c>
      <c r="C31" s="30" t="s">
        <v>32</v>
      </c>
      <c r="D31" s="74" t="s">
        <v>84</v>
      </c>
      <c r="E31" s="74" t="s">
        <v>84</v>
      </c>
      <c r="F31" s="32">
        <v>36000</v>
      </c>
      <c r="G31" s="73">
        <v>35794</v>
      </c>
      <c r="H31" s="32"/>
      <c r="I31" s="32"/>
      <c r="J31" s="32"/>
      <c r="K31" s="32"/>
      <c r="L31" s="33"/>
      <c r="M31" s="33"/>
      <c r="N31" s="32"/>
      <c r="O31" s="32"/>
      <c r="P31" s="32"/>
      <c r="Q31" s="32"/>
      <c r="R31" s="34">
        <f>F31+L31+N31+P31</f>
        <v>36000</v>
      </c>
      <c r="S31" s="35">
        <f>SUM(G31,M31)</f>
        <v>35794</v>
      </c>
      <c r="T31" s="34">
        <f t="shared" si="1"/>
        <v>99.42777777777778</v>
      </c>
      <c r="W31" s="42"/>
    </row>
    <row r="32" spans="1:23" ht="30.75" thickBot="1" thickTop="1">
      <c r="A32" s="182" t="s">
        <v>17</v>
      </c>
      <c r="B32" s="183"/>
      <c r="C32" s="4"/>
      <c r="D32" s="82"/>
      <c r="E32" s="82"/>
      <c r="F32" s="16">
        <f aca="true" t="shared" si="2" ref="F32:Q32">SUM(F8:F31)</f>
        <v>17812222</v>
      </c>
      <c r="G32" s="16">
        <f t="shared" si="2"/>
        <v>14007474.57</v>
      </c>
      <c r="H32" s="16">
        <f t="shared" si="2"/>
        <v>0</v>
      </c>
      <c r="I32" s="16">
        <f t="shared" si="2"/>
        <v>0</v>
      </c>
      <c r="J32" s="16">
        <f t="shared" si="2"/>
        <v>25475980</v>
      </c>
      <c r="K32" s="16">
        <f t="shared" si="2"/>
        <v>23713070</v>
      </c>
      <c r="L32" s="16">
        <f t="shared" si="2"/>
        <v>25475980</v>
      </c>
      <c r="M32" s="16">
        <f t="shared" si="2"/>
        <v>23713070</v>
      </c>
      <c r="N32" s="16">
        <f t="shared" si="2"/>
        <v>11647500</v>
      </c>
      <c r="O32" s="16">
        <f t="shared" si="2"/>
        <v>11647500</v>
      </c>
      <c r="P32" s="16">
        <f t="shared" si="2"/>
        <v>0</v>
      </c>
      <c r="Q32" s="16">
        <f t="shared" si="2"/>
        <v>0</v>
      </c>
      <c r="R32" s="16">
        <f>SUM(R9,R10,R11,R12,R13,R15,R16,R17,R20,R21,R22,R24,R25,R27,R28,R29,R30,R31,R18)</f>
        <v>54935702</v>
      </c>
      <c r="S32" s="16">
        <f>SUM(S9,S10,S11,S12,S13,S15,S16,S17,S20,S21,S22,S24,S25,S27,S28,S29,S30,S31,S18)</f>
        <v>49368044.57</v>
      </c>
      <c r="T32" s="45">
        <f t="shared" si="1"/>
        <v>89.86513828475333</v>
      </c>
      <c r="W32" s="43"/>
    </row>
    <row r="33" spans="6:19" ht="21.75" thickTop="1">
      <c r="F33" s="5"/>
      <c r="G33" s="5"/>
      <c r="J33" s="5"/>
      <c r="K33" s="5"/>
      <c r="R33" s="5"/>
      <c r="S33" s="5"/>
    </row>
    <row r="34" spans="1:20" ht="21">
      <c r="A34" s="124"/>
      <c r="I34" s="6"/>
      <c r="J34" s="6"/>
      <c r="K34" s="6"/>
      <c r="L34" s="6"/>
      <c r="M34" s="6"/>
      <c r="N34" s="7"/>
      <c r="R34" s="127" t="s">
        <v>72</v>
      </c>
      <c r="S34" s="128" t="s">
        <v>75</v>
      </c>
      <c r="T34" s="129"/>
    </row>
    <row r="35" spans="18:20" ht="21">
      <c r="R35" s="127" t="s">
        <v>73</v>
      </c>
      <c r="S35" s="128" t="s">
        <v>76</v>
      </c>
      <c r="T35" s="129"/>
    </row>
    <row r="36" spans="18:20" ht="21">
      <c r="R36" s="127" t="s">
        <v>74</v>
      </c>
      <c r="S36" s="128" t="s">
        <v>77</v>
      </c>
      <c r="T36" s="129"/>
    </row>
    <row r="37" spans="2:20" ht="21">
      <c r="B37" s="120"/>
      <c r="R37" s="127" t="s">
        <v>71</v>
      </c>
      <c r="S37" s="131" t="s">
        <v>117</v>
      </c>
      <c r="T37" s="129"/>
    </row>
    <row r="38" spans="2:19" ht="21">
      <c r="B38" s="120"/>
      <c r="S38" s="1" t="s">
        <v>118</v>
      </c>
    </row>
  </sheetData>
  <sheetProtection/>
  <mergeCells count="18">
    <mergeCell ref="A1:R1"/>
    <mergeCell ref="A2:R2"/>
    <mergeCell ref="C4:E5"/>
    <mergeCell ref="F4:T4"/>
    <mergeCell ref="F5:G5"/>
    <mergeCell ref="H5:M5"/>
    <mergeCell ref="N5:O5"/>
    <mergeCell ref="P5:Q5"/>
    <mergeCell ref="R5:T5"/>
    <mergeCell ref="P6:Q6"/>
    <mergeCell ref="R6:T6"/>
    <mergeCell ref="A32:B32"/>
    <mergeCell ref="C6:C7"/>
    <mergeCell ref="D6:D7"/>
    <mergeCell ref="H6:I6"/>
    <mergeCell ref="J6:K6"/>
    <mergeCell ref="L6:M6"/>
    <mergeCell ref="N6:O6"/>
  </mergeCells>
  <printOptions/>
  <pageMargins left="0" right="0.1968503937007874" top="0.7874015748031497" bottom="0.7874015748031497" header="0.5118110236220472" footer="0.5118110236220472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32"/>
  <sheetViews>
    <sheetView showGridLines="0" zoomScale="75" zoomScaleNormal="75" zoomScalePageLayoutView="0" workbookViewId="0" topLeftCell="A1">
      <selection activeCell="B18" sqref="B18"/>
    </sheetView>
  </sheetViews>
  <sheetFormatPr defaultColWidth="9.140625" defaultRowHeight="15"/>
  <cols>
    <col min="1" max="1" width="5.28125" style="1" customWidth="1"/>
    <col min="2" max="2" width="47.57421875" style="1" customWidth="1"/>
    <col min="3" max="3" width="8.28125" style="1" customWidth="1"/>
    <col min="4" max="4" width="10.7109375" style="1" customWidth="1"/>
    <col min="5" max="5" width="8.8515625" style="1" customWidth="1"/>
    <col min="6" max="6" width="13.7109375" style="1" customWidth="1"/>
    <col min="7" max="7" width="15.140625" style="1" customWidth="1"/>
    <col min="8" max="9" width="5.140625" style="1" customWidth="1"/>
    <col min="10" max="10" width="14.421875" style="1" customWidth="1"/>
    <col min="11" max="11" width="13.8515625" style="1" customWidth="1"/>
    <col min="12" max="12" width="14.57421875" style="1" customWidth="1"/>
    <col min="13" max="13" width="13.7109375" style="1" bestFit="1" customWidth="1"/>
    <col min="14" max="14" width="14.00390625" style="1" customWidth="1"/>
    <col min="15" max="15" width="13.28125" style="1" customWidth="1"/>
    <col min="16" max="17" width="14.7109375" style="1" customWidth="1"/>
    <col min="18" max="18" width="14.421875" style="1" customWidth="1"/>
    <col min="19" max="19" width="15.140625" style="1" customWidth="1"/>
    <col min="20" max="20" width="7.57421875" style="1" customWidth="1"/>
    <col min="21" max="22" width="9.00390625" style="1" customWidth="1"/>
    <col min="23" max="23" width="18.57421875" style="1" customWidth="1"/>
    <col min="24" max="16384" width="9.00390625" style="1" customWidth="1"/>
  </cols>
  <sheetData>
    <row r="1" spans="1:19" ht="21">
      <c r="A1" s="184" t="s">
        <v>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8" t="s">
        <v>69</v>
      </c>
    </row>
    <row r="2" spans="1:20" ht="21">
      <c r="A2" s="184" t="s">
        <v>78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" t="s">
        <v>19</v>
      </c>
      <c r="T2" s="125"/>
    </row>
    <row r="3" spans="2:19" ht="6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29"/>
      <c r="R3" s="29"/>
      <c r="S3" s="29"/>
    </row>
    <row r="4" spans="1:20" ht="21">
      <c r="A4" s="10"/>
      <c r="B4" s="11"/>
      <c r="C4" s="185" t="s">
        <v>65</v>
      </c>
      <c r="D4" s="185"/>
      <c r="E4" s="185"/>
      <c r="F4" s="178" t="s">
        <v>22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9"/>
    </row>
    <row r="5" spans="1:20" ht="21">
      <c r="A5" s="13" t="s">
        <v>36</v>
      </c>
      <c r="B5" s="49" t="s">
        <v>20</v>
      </c>
      <c r="C5" s="185"/>
      <c r="D5" s="185"/>
      <c r="E5" s="185"/>
      <c r="F5" s="181" t="s">
        <v>1</v>
      </c>
      <c r="G5" s="181"/>
      <c r="H5" s="177" t="s">
        <v>2</v>
      </c>
      <c r="I5" s="178"/>
      <c r="J5" s="178"/>
      <c r="K5" s="178"/>
      <c r="L5" s="178"/>
      <c r="M5" s="179"/>
      <c r="N5" s="176" t="s">
        <v>3</v>
      </c>
      <c r="O5" s="176"/>
      <c r="P5" s="176" t="s">
        <v>4</v>
      </c>
      <c r="Q5" s="176"/>
      <c r="R5" s="176" t="s">
        <v>25</v>
      </c>
      <c r="S5" s="176"/>
      <c r="T5" s="176"/>
    </row>
    <row r="6" spans="1:20" ht="21">
      <c r="A6" s="13" t="s">
        <v>37</v>
      </c>
      <c r="B6" s="14" t="s">
        <v>6</v>
      </c>
      <c r="C6" s="186" t="s">
        <v>7</v>
      </c>
      <c r="D6" s="186" t="s">
        <v>66</v>
      </c>
      <c r="E6" s="126" t="s">
        <v>68</v>
      </c>
      <c r="F6" s="9"/>
      <c r="G6" s="9"/>
      <c r="H6" s="180" t="s">
        <v>23</v>
      </c>
      <c r="I6" s="180"/>
      <c r="J6" s="180" t="s">
        <v>24</v>
      </c>
      <c r="K6" s="180"/>
      <c r="L6" s="180" t="s">
        <v>5</v>
      </c>
      <c r="M6" s="180"/>
      <c r="N6" s="181"/>
      <c r="O6" s="181"/>
      <c r="P6" s="181"/>
      <c r="Q6" s="181"/>
      <c r="R6" s="181"/>
      <c r="S6" s="181"/>
      <c r="T6" s="181"/>
    </row>
    <row r="7" spans="1:20" ht="21">
      <c r="A7" s="25"/>
      <c r="B7" s="14"/>
      <c r="C7" s="187"/>
      <c r="D7" s="187"/>
      <c r="E7" s="9" t="s">
        <v>67</v>
      </c>
      <c r="F7" s="15" t="s">
        <v>8</v>
      </c>
      <c r="G7" s="15" t="s">
        <v>9</v>
      </c>
      <c r="H7" s="15" t="s">
        <v>8</v>
      </c>
      <c r="I7" s="15" t="s">
        <v>9</v>
      </c>
      <c r="J7" s="15" t="s">
        <v>8</v>
      </c>
      <c r="K7" s="15" t="s">
        <v>9</v>
      </c>
      <c r="L7" s="15" t="s">
        <v>8</v>
      </c>
      <c r="M7" s="15" t="s">
        <v>9</v>
      </c>
      <c r="N7" s="15" t="s">
        <v>8</v>
      </c>
      <c r="O7" s="15" t="s">
        <v>9</v>
      </c>
      <c r="P7" s="15" t="s">
        <v>8</v>
      </c>
      <c r="Q7" s="15" t="s">
        <v>9</v>
      </c>
      <c r="R7" s="15" t="s">
        <v>8</v>
      </c>
      <c r="S7" s="15" t="s">
        <v>9</v>
      </c>
      <c r="T7" s="15" t="s">
        <v>10</v>
      </c>
    </row>
    <row r="8" spans="1:23" ht="26.25">
      <c r="A8" s="17">
        <v>1</v>
      </c>
      <c r="B8" s="50" t="s">
        <v>28</v>
      </c>
      <c r="C8" s="28"/>
      <c r="D8" s="78"/>
      <c r="E8" s="78"/>
      <c r="F8" s="20"/>
      <c r="G8" s="20"/>
      <c r="H8" s="20"/>
      <c r="I8" s="20"/>
      <c r="J8" s="20"/>
      <c r="K8" s="20"/>
      <c r="L8" s="21"/>
      <c r="M8" s="21"/>
      <c r="N8" s="20"/>
      <c r="O8" s="20"/>
      <c r="P8" s="20"/>
      <c r="Q8" s="20"/>
      <c r="R8" s="18"/>
      <c r="S8" s="22"/>
      <c r="T8" s="18"/>
      <c r="W8" s="42">
        <f>R8-S8</f>
        <v>0</v>
      </c>
    </row>
    <row r="9" spans="1:23" s="36" customFormat="1" ht="26.25">
      <c r="A9" s="47"/>
      <c r="B9" s="130" t="s">
        <v>79</v>
      </c>
      <c r="C9" s="30" t="s">
        <v>15</v>
      </c>
      <c r="D9" s="114">
        <v>460000</v>
      </c>
      <c r="E9" s="118" t="s">
        <v>84</v>
      </c>
      <c r="F9" s="41">
        <v>120000</v>
      </c>
      <c r="G9" s="115" t="s">
        <v>84</v>
      </c>
      <c r="H9" s="41"/>
      <c r="I9" s="41"/>
      <c r="J9" s="116">
        <v>1572000</v>
      </c>
      <c r="K9" s="41">
        <v>202890</v>
      </c>
      <c r="L9" s="117">
        <f>SUM(J9)</f>
        <v>1572000</v>
      </c>
      <c r="M9" s="117">
        <f>SUM(G9,K9)</f>
        <v>202890</v>
      </c>
      <c r="N9" s="41"/>
      <c r="O9" s="41"/>
      <c r="P9" s="41"/>
      <c r="Q9" s="41"/>
      <c r="R9" s="34">
        <f>F9+L9+N9+P9</f>
        <v>1692000</v>
      </c>
      <c r="S9" s="35">
        <f>SUM(G9,M9)</f>
        <v>202890</v>
      </c>
      <c r="T9" s="34">
        <f>(S9/R9)*100</f>
        <v>11.99113475177305</v>
      </c>
      <c r="W9" s="42">
        <f>R9-S9</f>
        <v>1489110</v>
      </c>
    </row>
    <row r="10" spans="1:23" s="36" customFormat="1" ht="26.25">
      <c r="A10" s="47"/>
      <c r="B10" s="130" t="s">
        <v>80</v>
      </c>
      <c r="C10" s="39" t="s">
        <v>35</v>
      </c>
      <c r="D10" s="114">
        <v>104</v>
      </c>
      <c r="E10" s="118" t="s">
        <v>84</v>
      </c>
      <c r="F10" s="41">
        <v>200000</v>
      </c>
      <c r="G10" s="115" t="s">
        <v>84</v>
      </c>
      <c r="H10" s="41"/>
      <c r="I10" s="41"/>
      <c r="J10" s="116">
        <v>20402170</v>
      </c>
      <c r="K10" s="115">
        <v>887790</v>
      </c>
      <c r="L10" s="117">
        <f>SUM(J10)</f>
        <v>20402170</v>
      </c>
      <c r="M10" s="117">
        <f>SUM(K10)</f>
        <v>887790</v>
      </c>
      <c r="N10" s="41"/>
      <c r="O10" s="41"/>
      <c r="P10" s="41"/>
      <c r="Q10" s="41"/>
      <c r="R10" s="34">
        <f>SUM(F10,L10)</f>
        <v>20602170</v>
      </c>
      <c r="S10" s="35">
        <f>SUM(G10,M10)</f>
        <v>887790</v>
      </c>
      <c r="T10" s="34">
        <f>(S10/R10)*100</f>
        <v>4.309206263223729</v>
      </c>
      <c r="W10" s="42"/>
    </row>
    <row r="11" spans="1:23" ht="26.25">
      <c r="A11" s="17">
        <v>2</v>
      </c>
      <c r="B11" s="26" t="s">
        <v>29</v>
      </c>
      <c r="C11" s="28"/>
      <c r="D11" s="78"/>
      <c r="E11" s="78"/>
      <c r="F11" s="20"/>
      <c r="G11" s="20"/>
      <c r="H11" s="20"/>
      <c r="I11" s="20"/>
      <c r="J11" s="20"/>
      <c r="K11" s="20"/>
      <c r="L11" s="21"/>
      <c r="M11" s="21"/>
      <c r="N11" s="20"/>
      <c r="O11" s="20"/>
      <c r="P11" s="20"/>
      <c r="Q11" s="20"/>
      <c r="R11" s="18"/>
      <c r="S11" s="22"/>
      <c r="T11" s="18"/>
      <c r="W11" s="42">
        <f>R11-S11</f>
        <v>0</v>
      </c>
    </row>
    <row r="12" spans="1:23" s="36" customFormat="1" ht="26.25">
      <c r="A12" s="47"/>
      <c r="B12" s="130" t="s">
        <v>81</v>
      </c>
      <c r="C12" s="30" t="s">
        <v>13</v>
      </c>
      <c r="D12" s="74">
        <v>8</v>
      </c>
      <c r="E12" s="74" t="s">
        <v>84</v>
      </c>
      <c r="F12" s="32">
        <v>1018200</v>
      </c>
      <c r="G12" s="73" t="s">
        <v>84</v>
      </c>
      <c r="H12" s="33"/>
      <c r="I12" s="33"/>
      <c r="J12" s="33"/>
      <c r="K12" s="33"/>
      <c r="L12" s="33"/>
      <c r="M12" s="33"/>
      <c r="N12" s="32"/>
      <c r="O12" s="32"/>
      <c r="P12" s="32"/>
      <c r="Q12" s="32"/>
      <c r="R12" s="34">
        <f>F12+L12+N12+P12</f>
        <v>1018200</v>
      </c>
      <c r="S12" s="35">
        <f>SUM(G12,M12)</f>
        <v>0</v>
      </c>
      <c r="T12" s="34">
        <f>(S12/R12)*100</f>
        <v>0</v>
      </c>
      <c r="W12" s="42">
        <f>R12-S12</f>
        <v>1018200</v>
      </c>
    </row>
    <row r="13" spans="1:23" s="36" customFormat="1" ht="26.25">
      <c r="A13" s="47"/>
      <c r="B13" s="121" t="s">
        <v>48</v>
      </c>
      <c r="C13" s="30" t="s">
        <v>12</v>
      </c>
      <c r="D13" s="74">
        <v>1</v>
      </c>
      <c r="E13" s="74" t="s">
        <v>84</v>
      </c>
      <c r="F13" s="32">
        <v>239010</v>
      </c>
      <c r="G13" s="73">
        <v>140400</v>
      </c>
      <c r="H13" s="32"/>
      <c r="I13" s="32"/>
      <c r="J13" s="32">
        <v>173700</v>
      </c>
      <c r="K13" s="73" t="s">
        <v>84</v>
      </c>
      <c r="L13" s="33">
        <f>SUM(J13)</f>
        <v>173700</v>
      </c>
      <c r="M13" s="73" t="s">
        <v>84</v>
      </c>
      <c r="N13" s="32"/>
      <c r="O13" s="32"/>
      <c r="P13" s="32"/>
      <c r="Q13" s="32"/>
      <c r="R13" s="34">
        <f>F13+L13+N13+P13</f>
        <v>412710</v>
      </c>
      <c r="S13" s="35">
        <f>SUM(G13)</f>
        <v>140400</v>
      </c>
      <c r="T13" s="34">
        <f>(S13/R13)*100</f>
        <v>34.0190448498946</v>
      </c>
      <c r="W13" s="42">
        <f>R13-S13</f>
        <v>272310</v>
      </c>
    </row>
    <row r="14" spans="1:23" s="36" customFormat="1" ht="26.25">
      <c r="A14" s="47"/>
      <c r="B14" s="130" t="s">
        <v>82</v>
      </c>
      <c r="C14" s="30" t="s">
        <v>12</v>
      </c>
      <c r="D14" s="118">
        <v>1</v>
      </c>
      <c r="E14" s="118" t="s">
        <v>84</v>
      </c>
      <c r="F14" s="31">
        <v>105000</v>
      </c>
      <c r="G14" s="122">
        <v>8964</v>
      </c>
      <c r="H14" s="31"/>
      <c r="I14" s="31"/>
      <c r="J14" s="116">
        <v>91350</v>
      </c>
      <c r="K14" s="115" t="s">
        <v>84</v>
      </c>
      <c r="L14" s="117">
        <f>SUM(J14)</f>
        <v>91350</v>
      </c>
      <c r="M14" s="122" t="s">
        <v>84</v>
      </c>
      <c r="N14" s="31"/>
      <c r="O14" s="31"/>
      <c r="P14" s="31"/>
      <c r="Q14" s="31"/>
      <c r="R14" s="34">
        <f>F14+L14+N14+P14</f>
        <v>196350</v>
      </c>
      <c r="S14" s="35">
        <f>SUM(G14)</f>
        <v>8964</v>
      </c>
      <c r="T14" s="34">
        <f>(S14/R14)*100</f>
        <v>4.565317035905271</v>
      </c>
      <c r="W14" s="42">
        <f>R14-S14</f>
        <v>187386</v>
      </c>
    </row>
    <row r="15" spans="1:23" ht="26.25">
      <c r="A15" s="17">
        <v>3</v>
      </c>
      <c r="B15" s="26" t="s">
        <v>26</v>
      </c>
      <c r="C15" s="27"/>
      <c r="D15" s="75"/>
      <c r="E15" s="75"/>
      <c r="F15" s="23"/>
      <c r="G15" s="123"/>
      <c r="H15" s="21"/>
      <c r="I15" s="21"/>
      <c r="J15" s="21"/>
      <c r="K15" s="21"/>
      <c r="L15" s="21"/>
      <c r="M15" s="21"/>
      <c r="N15" s="23"/>
      <c r="O15" s="23"/>
      <c r="P15" s="23"/>
      <c r="Q15" s="23"/>
      <c r="R15" s="18"/>
      <c r="S15" s="22"/>
      <c r="T15" s="18"/>
      <c r="W15" s="42">
        <f>R15-S15</f>
        <v>0</v>
      </c>
    </row>
    <row r="16" spans="1:23" s="36" customFormat="1" ht="26.25">
      <c r="A16" s="47"/>
      <c r="B16" s="121" t="s">
        <v>63</v>
      </c>
      <c r="C16" s="30" t="s">
        <v>16</v>
      </c>
      <c r="D16" s="118">
        <v>650</v>
      </c>
      <c r="E16" s="118" t="s">
        <v>84</v>
      </c>
      <c r="G16" s="122"/>
      <c r="H16" s="31"/>
      <c r="I16" s="31"/>
      <c r="J16" s="31">
        <v>2210000</v>
      </c>
      <c r="K16" s="41">
        <v>1284000</v>
      </c>
      <c r="L16" s="117">
        <f>SUM(J16)</f>
        <v>2210000</v>
      </c>
      <c r="M16" s="117">
        <f>SUM(K16)</f>
        <v>1284000</v>
      </c>
      <c r="N16" s="31"/>
      <c r="O16" s="31"/>
      <c r="P16" s="31"/>
      <c r="Q16" s="31"/>
      <c r="R16" s="34">
        <f>SUM(F16,L16)</f>
        <v>2210000</v>
      </c>
      <c r="S16" s="35">
        <f>SUM(G16,M16)</f>
        <v>1284000</v>
      </c>
      <c r="T16" s="34">
        <f>(S16/R16)*100</f>
        <v>58.099547511312224</v>
      </c>
      <c r="W16" s="42"/>
    </row>
    <row r="17" spans="1:23" s="36" customFormat="1" ht="26.25">
      <c r="A17" s="17">
        <v>4</v>
      </c>
      <c r="B17" s="50" t="s">
        <v>27</v>
      </c>
      <c r="C17" s="27"/>
      <c r="D17" s="132"/>
      <c r="E17" s="132"/>
      <c r="F17" s="133"/>
      <c r="G17" s="134"/>
      <c r="H17" s="133"/>
      <c r="I17" s="133"/>
      <c r="J17" s="135"/>
      <c r="K17" s="136"/>
      <c r="L17" s="137"/>
      <c r="M17" s="137"/>
      <c r="N17" s="133"/>
      <c r="O17" s="133"/>
      <c r="P17" s="133"/>
      <c r="Q17" s="133"/>
      <c r="R17" s="18"/>
      <c r="S17" s="22"/>
      <c r="T17" s="18"/>
      <c r="W17" s="42"/>
    </row>
    <row r="18" spans="1:23" s="36" customFormat="1" ht="26.25">
      <c r="A18" s="47"/>
      <c r="B18" s="48" t="s">
        <v>41</v>
      </c>
      <c r="C18" s="39" t="s">
        <v>16</v>
      </c>
      <c r="D18" s="118" t="s">
        <v>84</v>
      </c>
      <c r="E18" s="118" t="s">
        <v>84</v>
      </c>
      <c r="F18" s="31">
        <v>800000</v>
      </c>
      <c r="G18" s="122" t="s">
        <v>84</v>
      </c>
      <c r="H18" s="31"/>
      <c r="I18" s="31"/>
      <c r="J18" s="116"/>
      <c r="K18" s="41"/>
      <c r="L18" s="117"/>
      <c r="M18" s="117"/>
      <c r="N18" s="31"/>
      <c r="O18" s="31"/>
      <c r="P18" s="31"/>
      <c r="Q18" s="31"/>
      <c r="R18" s="34">
        <f>SUM(F18)</f>
        <v>800000</v>
      </c>
      <c r="S18" s="35">
        <f>SUM(G18,M18)</f>
        <v>0</v>
      </c>
      <c r="T18" s="34">
        <f>(S18/R18)*100</f>
        <v>0</v>
      </c>
      <c r="W18" s="42"/>
    </row>
    <row r="19" spans="1:23" s="36" customFormat="1" ht="26.25">
      <c r="A19" s="47"/>
      <c r="B19" s="48" t="s">
        <v>40</v>
      </c>
      <c r="C19" s="30" t="s">
        <v>14</v>
      </c>
      <c r="D19" s="118" t="s">
        <v>84</v>
      </c>
      <c r="E19" s="118" t="s">
        <v>84</v>
      </c>
      <c r="F19" s="31">
        <v>1085200</v>
      </c>
      <c r="G19" s="122" t="s">
        <v>84</v>
      </c>
      <c r="H19" s="31"/>
      <c r="I19" s="31"/>
      <c r="J19" s="116"/>
      <c r="K19" s="41"/>
      <c r="L19" s="117"/>
      <c r="M19" s="117"/>
      <c r="N19" s="31"/>
      <c r="O19" s="31"/>
      <c r="P19" s="31"/>
      <c r="Q19" s="31"/>
      <c r="R19" s="34">
        <f>SUM(F19)</f>
        <v>1085200</v>
      </c>
      <c r="S19" s="35">
        <f>SUM(G19,M19)</f>
        <v>0</v>
      </c>
      <c r="T19" s="34">
        <f>(S19/R19)*100</f>
        <v>0</v>
      </c>
      <c r="W19" s="42"/>
    </row>
    <row r="20" spans="1:23" ht="26.25">
      <c r="A20" s="17">
        <v>5</v>
      </c>
      <c r="B20" s="26" t="s">
        <v>30</v>
      </c>
      <c r="C20" s="27"/>
      <c r="D20" s="75"/>
      <c r="E20" s="75"/>
      <c r="F20" s="23"/>
      <c r="G20" s="123"/>
      <c r="H20" s="21"/>
      <c r="I20" s="21"/>
      <c r="J20" s="21"/>
      <c r="K20" s="21"/>
      <c r="L20" s="21"/>
      <c r="M20" s="21"/>
      <c r="N20" s="23"/>
      <c r="O20" s="23"/>
      <c r="P20" s="23"/>
      <c r="Q20" s="23"/>
      <c r="R20" s="18"/>
      <c r="S20" s="22"/>
      <c r="T20" s="18"/>
      <c r="W20" s="42">
        <f>R20-S20</f>
        <v>0</v>
      </c>
    </row>
    <row r="21" spans="1:23" s="36" customFormat="1" ht="26.25">
      <c r="A21" s="47"/>
      <c r="B21" s="121" t="s">
        <v>59</v>
      </c>
      <c r="C21" s="30" t="s">
        <v>31</v>
      </c>
      <c r="D21" s="74">
        <v>1</v>
      </c>
      <c r="E21" s="74" t="s">
        <v>84</v>
      </c>
      <c r="F21" s="32">
        <v>816100</v>
      </c>
      <c r="G21" s="73">
        <v>231741.22</v>
      </c>
      <c r="H21" s="32"/>
      <c r="I21" s="32"/>
      <c r="J21" s="32"/>
      <c r="K21" s="32"/>
      <c r="L21" s="33"/>
      <c r="M21" s="33"/>
      <c r="N21" s="32"/>
      <c r="O21" s="32"/>
      <c r="P21" s="32"/>
      <c r="Q21" s="32"/>
      <c r="R21" s="34">
        <f aca="true" t="shared" si="0" ref="R21:S24">F21+L21+N21+P21</f>
        <v>816100</v>
      </c>
      <c r="S21" s="35">
        <f t="shared" si="0"/>
        <v>231741.22</v>
      </c>
      <c r="T21" s="34">
        <f>(S21/R21)*100</f>
        <v>28.396179389780663</v>
      </c>
      <c r="W21" s="42">
        <f>R21-S21</f>
        <v>584358.78</v>
      </c>
    </row>
    <row r="22" spans="1:23" s="36" customFormat="1" ht="26.25">
      <c r="A22" s="47"/>
      <c r="B22" s="121" t="s">
        <v>51</v>
      </c>
      <c r="C22" s="30" t="s">
        <v>14</v>
      </c>
      <c r="D22" s="74" t="s">
        <v>84</v>
      </c>
      <c r="E22" s="74">
        <v>46</v>
      </c>
      <c r="F22" s="32">
        <v>175000</v>
      </c>
      <c r="G22" s="73">
        <v>15108.5</v>
      </c>
      <c r="H22" s="32"/>
      <c r="I22" s="32"/>
      <c r="J22" s="32"/>
      <c r="K22" s="32"/>
      <c r="L22" s="33"/>
      <c r="M22" s="33"/>
      <c r="N22" s="32"/>
      <c r="O22" s="32"/>
      <c r="P22" s="32"/>
      <c r="Q22" s="32"/>
      <c r="R22" s="34">
        <f t="shared" si="0"/>
        <v>175000</v>
      </c>
      <c r="S22" s="35">
        <f t="shared" si="0"/>
        <v>15108.5</v>
      </c>
      <c r="T22" s="34">
        <f>(S22/R22)*100</f>
        <v>8.63342857142857</v>
      </c>
      <c r="W22" s="42">
        <f>R22-S22</f>
        <v>159891.5</v>
      </c>
    </row>
    <row r="23" spans="1:23" s="36" customFormat="1" ht="26.25">
      <c r="A23" s="47"/>
      <c r="B23" s="121" t="s">
        <v>62</v>
      </c>
      <c r="C23" s="30" t="s">
        <v>33</v>
      </c>
      <c r="D23" s="74">
        <v>3</v>
      </c>
      <c r="E23" s="74">
        <v>3</v>
      </c>
      <c r="F23" s="32">
        <v>200000</v>
      </c>
      <c r="G23" s="73">
        <v>42450.5</v>
      </c>
      <c r="H23" s="32"/>
      <c r="I23" s="32"/>
      <c r="J23" s="32"/>
      <c r="K23" s="32"/>
      <c r="L23" s="33"/>
      <c r="M23" s="33"/>
      <c r="N23" s="32"/>
      <c r="O23" s="32"/>
      <c r="P23" s="32"/>
      <c r="Q23" s="32"/>
      <c r="R23" s="34">
        <f t="shared" si="0"/>
        <v>200000</v>
      </c>
      <c r="S23" s="35">
        <f t="shared" si="0"/>
        <v>42450.5</v>
      </c>
      <c r="T23" s="34">
        <f>(S23/R23)*100</f>
        <v>21.225250000000003</v>
      </c>
      <c r="W23" s="42">
        <f>R23-S23</f>
        <v>157549.5</v>
      </c>
    </row>
    <row r="24" spans="1:23" s="36" customFormat="1" ht="26.25">
      <c r="A24" s="119"/>
      <c r="B24" s="121" t="s">
        <v>64</v>
      </c>
      <c r="C24" s="30" t="s">
        <v>33</v>
      </c>
      <c r="D24" s="74">
        <v>1</v>
      </c>
      <c r="E24" s="74">
        <v>1</v>
      </c>
      <c r="F24" s="32">
        <v>100000</v>
      </c>
      <c r="G24" s="73">
        <v>13320</v>
      </c>
      <c r="H24" s="33"/>
      <c r="I24" s="33"/>
      <c r="J24" s="33"/>
      <c r="K24" s="33"/>
      <c r="L24" s="33"/>
      <c r="M24" s="33"/>
      <c r="N24" s="32"/>
      <c r="O24" s="32"/>
      <c r="P24" s="32"/>
      <c r="Q24" s="32"/>
      <c r="R24" s="34">
        <f t="shared" si="0"/>
        <v>100000</v>
      </c>
      <c r="S24" s="35">
        <f t="shared" si="0"/>
        <v>13320</v>
      </c>
      <c r="T24" s="34"/>
      <c r="W24" s="42"/>
    </row>
    <row r="25" spans="1:23" s="36" customFormat="1" ht="27" thickBot="1">
      <c r="A25" s="72"/>
      <c r="B25" s="130" t="s">
        <v>53</v>
      </c>
      <c r="C25" s="30" t="s">
        <v>32</v>
      </c>
      <c r="D25" s="74" t="s">
        <v>84</v>
      </c>
      <c r="E25" s="74" t="s">
        <v>84</v>
      </c>
      <c r="F25" s="32">
        <v>36000</v>
      </c>
      <c r="G25" s="73" t="s">
        <v>84</v>
      </c>
      <c r="H25" s="32"/>
      <c r="I25" s="32"/>
      <c r="J25" s="32"/>
      <c r="K25" s="32"/>
      <c r="L25" s="33"/>
      <c r="M25" s="33"/>
      <c r="N25" s="32"/>
      <c r="O25" s="32"/>
      <c r="P25" s="32"/>
      <c r="Q25" s="32"/>
      <c r="R25" s="34">
        <f>F25+L25+N25+P25</f>
        <v>36000</v>
      </c>
      <c r="S25" s="35">
        <f>SUM(G25,M25)</f>
        <v>0</v>
      </c>
      <c r="T25" s="34">
        <f>(S25/R25)*100</f>
        <v>0</v>
      </c>
      <c r="W25" s="42">
        <f>R25-S25</f>
        <v>36000</v>
      </c>
    </row>
    <row r="26" spans="1:23" ht="30.75" thickBot="1" thickTop="1">
      <c r="A26" s="182" t="s">
        <v>17</v>
      </c>
      <c r="B26" s="183"/>
      <c r="C26" s="4"/>
      <c r="D26" s="82"/>
      <c r="E26" s="82"/>
      <c r="F26" s="16">
        <f aca="true" t="shared" si="1" ref="F26:R26">SUM(F8:F25)</f>
        <v>4894510</v>
      </c>
      <c r="G26" s="16">
        <f t="shared" si="1"/>
        <v>451984.22</v>
      </c>
      <c r="H26" s="16">
        <f t="shared" si="1"/>
        <v>0</v>
      </c>
      <c r="I26" s="16">
        <f t="shared" si="1"/>
        <v>0</v>
      </c>
      <c r="J26" s="16">
        <f t="shared" si="1"/>
        <v>24449220</v>
      </c>
      <c r="K26" s="16">
        <f t="shared" si="1"/>
        <v>2374680</v>
      </c>
      <c r="L26" s="16">
        <f t="shared" si="1"/>
        <v>24449220</v>
      </c>
      <c r="M26" s="16">
        <f t="shared" si="1"/>
        <v>2374680</v>
      </c>
      <c r="N26" s="16">
        <f t="shared" si="1"/>
        <v>0</v>
      </c>
      <c r="O26" s="16">
        <f t="shared" si="1"/>
        <v>0</v>
      </c>
      <c r="P26" s="16">
        <f t="shared" si="1"/>
        <v>0</v>
      </c>
      <c r="Q26" s="16">
        <f t="shared" si="1"/>
        <v>0</v>
      </c>
      <c r="R26" s="16">
        <f t="shared" si="1"/>
        <v>29343730</v>
      </c>
      <c r="S26" s="16">
        <f>SUM(S9:S25)</f>
        <v>2826664.22</v>
      </c>
      <c r="T26" s="45">
        <f>(S26/R26)*100</f>
        <v>9.632941074635024</v>
      </c>
      <c r="W26" s="43" t="e">
        <f>SUM(#REF!,#REF!,#REF!,#REF!,W9,#REF!,#REF!,#REF!,#REF!,#REF!,W12,W13,W14,#REF!,W21,W22,W23,W25)</f>
        <v>#REF!</v>
      </c>
    </row>
    <row r="27" spans="6:19" ht="21.75" thickTop="1">
      <c r="F27" s="5"/>
      <c r="G27" s="5"/>
      <c r="J27" s="5"/>
      <c r="K27" s="5"/>
      <c r="R27" s="5"/>
      <c r="S27" s="5"/>
    </row>
    <row r="28" spans="1:20" ht="21">
      <c r="A28" s="124"/>
      <c r="I28" s="6"/>
      <c r="J28" s="6"/>
      <c r="K28" s="6"/>
      <c r="L28" s="6"/>
      <c r="M28" s="6"/>
      <c r="N28" s="7"/>
      <c r="R28" s="127" t="s">
        <v>72</v>
      </c>
      <c r="S28" s="128" t="s">
        <v>75</v>
      </c>
      <c r="T28" s="129"/>
    </row>
    <row r="29" spans="18:20" ht="21">
      <c r="R29" s="127" t="s">
        <v>73</v>
      </c>
      <c r="S29" s="128" t="s">
        <v>76</v>
      </c>
      <c r="T29" s="129"/>
    </row>
    <row r="30" spans="18:20" ht="21">
      <c r="R30" s="127" t="s">
        <v>74</v>
      </c>
      <c r="S30" s="128" t="s">
        <v>77</v>
      </c>
      <c r="T30" s="129"/>
    </row>
    <row r="31" spans="2:20" ht="21">
      <c r="B31" s="120"/>
      <c r="R31" s="127" t="s">
        <v>71</v>
      </c>
      <c r="S31" s="131" t="s">
        <v>83</v>
      </c>
      <c r="T31" s="129"/>
    </row>
    <row r="32" ht="21">
      <c r="B32" s="120"/>
    </row>
  </sheetData>
  <sheetProtection/>
  <mergeCells count="18">
    <mergeCell ref="A2:R2"/>
    <mergeCell ref="A26:B26"/>
    <mergeCell ref="P6:Q6"/>
    <mergeCell ref="A1:R1"/>
    <mergeCell ref="C4:E5"/>
    <mergeCell ref="F4:T4"/>
    <mergeCell ref="F5:G5"/>
    <mergeCell ref="N5:O5"/>
    <mergeCell ref="R6:T6"/>
    <mergeCell ref="C6:C7"/>
    <mergeCell ref="D6:D7"/>
    <mergeCell ref="P5:Q5"/>
    <mergeCell ref="R5:T5"/>
    <mergeCell ref="H5:M5"/>
    <mergeCell ref="H6:I6"/>
    <mergeCell ref="J6:K6"/>
    <mergeCell ref="L6:M6"/>
    <mergeCell ref="N6:O6"/>
  </mergeCells>
  <printOptions/>
  <pageMargins left="0" right="0.2" top="0.7874015748031497" bottom="0.7874015748031497" header="0.5118110236220472" footer="0.5118110236220472"/>
  <pageSetup horizontalDpi="300" verticalDpi="3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35"/>
  <sheetViews>
    <sheetView showGridLines="0" zoomScale="75" zoomScaleNormal="75" zoomScalePageLayoutView="0" workbookViewId="0" topLeftCell="A1">
      <selection activeCell="B15" sqref="B15"/>
    </sheetView>
  </sheetViews>
  <sheetFormatPr defaultColWidth="9.140625" defaultRowHeight="15"/>
  <cols>
    <col min="1" max="1" width="5.28125" style="1" customWidth="1"/>
    <col min="2" max="2" width="48.57421875" style="1" customWidth="1"/>
    <col min="3" max="3" width="8.28125" style="1" customWidth="1"/>
    <col min="4" max="4" width="10.7109375" style="1" customWidth="1"/>
    <col min="5" max="5" width="8.8515625" style="1" customWidth="1"/>
    <col min="6" max="6" width="13.7109375" style="1" customWidth="1"/>
    <col min="7" max="7" width="15.140625" style="1" customWidth="1"/>
    <col min="8" max="9" width="5.140625" style="1" customWidth="1"/>
    <col min="10" max="10" width="14.421875" style="1" customWidth="1"/>
    <col min="11" max="11" width="13.8515625" style="1" customWidth="1"/>
    <col min="12" max="12" width="14.57421875" style="1" customWidth="1"/>
    <col min="13" max="13" width="13.7109375" style="1" bestFit="1" customWidth="1"/>
    <col min="14" max="14" width="14.00390625" style="1" customWidth="1"/>
    <col min="15" max="15" width="13.28125" style="1" customWidth="1"/>
    <col min="16" max="17" width="14.7109375" style="1" customWidth="1"/>
    <col min="18" max="18" width="14.421875" style="1" customWidth="1"/>
    <col min="19" max="19" width="15.140625" style="1" customWidth="1"/>
    <col min="20" max="20" width="7.57421875" style="1" customWidth="1"/>
    <col min="21" max="22" width="9.00390625" style="1" customWidth="1"/>
    <col min="23" max="23" width="18.57421875" style="1" customWidth="1"/>
    <col min="24" max="16384" width="9.00390625" style="1" customWidth="1"/>
  </cols>
  <sheetData>
    <row r="1" spans="1:19" ht="21">
      <c r="A1" s="184" t="s">
        <v>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8" t="s">
        <v>69</v>
      </c>
    </row>
    <row r="2" spans="1:20" ht="21">
      <c r="A2" s="184" t="s">
        <v>85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" t="s">
        <v>19</v>
      </c>
      <c r="T2" s="125"/>
    </row>
    <row r="3" spans="2:19" ht="6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29"/>
      <c r="R3" s="29"/>
      <c r="S3" s="29"/>
    </row>
    <row r="4" spans="1:20" ht="21">
      <c r="A4" s="10"/>
      <c r="B4" s="11"/>
      <c r="C4" s="185" t="s">
        <v>65</v>
      </c>
      <c r="D4" s="185"/>
      <c r="E4" s="185"/>
      <c r="F4" s="178" t="s">
        <v>22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9"/>
    </row>
    <row r="5" spans="1:20" ht="21">
      <c r="A5" s="13" t="s">
        <v>36</v>
      </c>
      <c r="B5" s="49" t="s">
        <v>20</v>
      </c>
      <c r="C5" s="185"/>
      <c r="D5" s="185"/>
      <c r="E5" s="185"/>
      <c r="F5" s="181" t="s">
        <v>1</v>
      </c>
      <c r="G5" s="181"/>
      <c r="H5" s="177" t="s">
        <v>2</v>
      </c>
      <c r="I5" s="178"/>
      <c r="J5" s="178"/>
      <c r="K5" s="178"/>
      <c r="L5" s="178"/>
      <c r="M5" s="179"/>
      <c r="N5" s="176" t="s">
        <v>3</v>
      </c>
      <c r="O5" s="176"/>
      <c r="P5" s="176" t="s">
        <v>4</v>
      </c>
      <c r="Q5" s="176"/>
      <c r="R5" s="176" t="s">
        <v>25</v>
      </c>
      <c r="S5" s="176"/>
      <c r="T5" s="176"/>
    </row>
    <row r="6" spans="1:20" ht="21">
      <c r="A6" s="13" t="s">
        <v>37</v>
      </c>
      <c r="B6" s="14" t="s">
        <v>6</v>
      </c>
      <c r="C6" s="186" t="s">
        <v>7</v>
      </c>
      <c r="D6" s="186" t="s">
        <v>66</v>
      </c>
      <c r="E6" s="126" t="s">
        <v>68</v>
      </c>
      <c r="F6" s="9"/>
      <c r="G6" s="9"/>
      <c r="H6" s="180" t="s">
        <v>23</v>
      </c>
      <c r="I6" s="180"/>
      <c r="J6" s="180" t="s">
        <v>24</v>
      </c>
      <c r="K6" s="180"/>
      <c r="L6" s="180" t="s">
        <v>5</v>
      </c>
      <c r="M6" s="180"/>
      <c r="N6" s="181"/>
      <c r="O6" s="181"/>
      <c r="P6" s="181"/>
      <c r="Q6" s="181"/>
      <c r="R6" s="181"/>
      <c r="S6" s="181"/>
      <c r="T6" s="181"/>
    </row>
    <row r="7" spans="1:20" ht="21">
      <c r="A7" s="25"/>
      <c r="B7" s="14"/>
      <c r="C7" s="187"/>
      <c r="D7" s="187"/>
      <c r="E7" s="9" t="s">
        <v>67</v>
      </c>
      <c r="F7" s="15" t="s">
        <v>8</v>
      </c>
      <c r="G7" s="15" t="s">
        <v>9</v>
      </c>
      <c r="H7" s="15" t="s">
        <v>8</v>
      </c>
      <c r="I7" s="15" t="s">
        <v>9</v>
      </c>
      <c r="J7" s="15" t="s">
        <v>8</v>
      </c>
      <c r="K7" s="15" t="s">
        <v>9</v>
      </c>
      <c r="L7" s="15" t="s">
        <v>8</v>
      </c>
      <c r="M7" s="15" t="s">
        <v>9</v>
      </c>
      <c r="N7" s="15" t="s">
        <v>8</v>
      </c>
      <c r="O7" s="15" t="s">
        <v>9</v>
      </c>
      <c r="P7" s="15" t="s">
        <v>8</v>
      </c>
      <c r="Q7" s="15" t="s">
        <v>9</v>
      </c>
      <c r="R7" s="15" t="s">
        <v>8</v>
      </c>
      <c r="S7" s="15" t="s">
        <v>9</v>
      </c>
      <c r="T7" s="15" t="s">
        <v>10</v>
      </c>
    </row>
    <row r="8" spans="1:23" ht="26.25">
      <c r="A8" s="17">
        <v>1</v>
      </c>
      <c r="B8" s="50" t="s">
        <v>28</v>
      </c>
      <c r="C8" s="28"/>
      <c r="D8" s="78"/>
      <c r="E8" s="78"/>
      <c r="F8" s="20"/>
      <c r="G8" s="20"/>
      <c r="H8" s="20"/>
      <c r="I8" s="20"/>
      <c r="J8" s="20"/>
      <c r="K8" s="20"/>
      <c r="L8" s="21"/>
      <c r="M8" s="21"/>
      <c r="N8" s="20"/>
      <c r="O8" s="20"/>
      <c r="P8" s="20"/>
      <c r="Q8" s="20"/>
      <c r="R8" s="18"/>
      <c r="S8" s="22"/>
      <c r="T8" s="18"/>
      <c r="W8" s="42">
        <f>R8-S8</f>
        <v>0</v>
      </c>
    </row>
    <row r="9" spans="1:23" s="36" customFormat="1" ht="26.25">
      <c r="A9" s="119"/>
      <c r="B9" s="130" t="s">
        <v>87</v>
      </c>
      <c r="C9" s="39" t="s">
        <v>89</v>
      </c>
      <c r="D9" s="77">
        <v>4</v>
      </c>
      <c r="E9" s="77" t="s">
        <v>84</v>
      </c>
      <c r="F9" s="40">
        <v>250100</v>
      </c>
      <c r="G9" s="40">
        <v>32736</v>
      </c>
      <c r="H9" s="40"/>
      <c r="I9" s="40"/>
      <c r="J9" s="40"/>
      <c r="K9" s="40"/>
      <c r="L9" s="33"/>
      <c r="M9" s="33"/>
      <c r="N9" s="40"/>
      <c r="O9" s="40"/>
      <c r="P9" s="40"/>
      <c r="Q9" s="40"/>
      <c r="R9" s="34">
        <f>SUM(F9,L9)</f>
        <v>250100</v>
      </c>
      <c r="S9" s="35">
        <f>SUM(G9,M9)</f>
        <v>32736</v>
      </c>
      <c r="T9" s="34">
        <f>(S9/R9)*100</f>
        <v>13.089164334266293</v>
      </c>
      <c r="W9" s="42"/>
    </row>
    <row r="10" spans="1:23" s="36" customFormat="1" ht="26.25">
      <c r="A10" s="47"/>
      <c r="B10" s="130" t="s">
        <v>79</v>
      </c>
      <c r="C10" s="30" t="s">
        <v>15</v>
      </c>
      <c r="D10" s="114">
        <v>460000</v>
      </c>
      <c r="E10" s="118" t="s">
        <v>84</v>
      </c>
      <c r="F10" s="41">
        <v>120000</v>
      </c>
      <c r="G10" s="115">
        <v>29314.62</v>
      </c>
      <c r="H10" s="41"/>
      <c r="I10" s="41"/>
      <c r="J10" s="116">
        <v>1765000</v>
      </c>
      <c r="K10" s="41">
        <v>537590</v>
      </c>
      <c r="L10" s="117">
        <f>SUM(J10)</f>
        <v>1765000</v>
      </c>
      <c r="M10" s="117">
        <f>I10+K10</f>
        <v>537590</v>
      </c>
      <c r="N10" s="41"/>
      <c r="O10" s="41"/>
      <c r="P10" s="41"/>
      <c r="Q10" s="41"/>
      <c r="R10" s="34">
        <f>F10+L10+N10+P10</f>
        <v>1885000</v>
      </c>
      <c r="S10" s="35">
        <f>SUM(G10,M10)</f>
        <v>566904.62</v>
      </c>
      <c r="T10" s="34">
        <f>(S10/R10)*100</f>
        <v>30.074515649867372</v>
      </c>
      <c r="W10" s="42">
        <f>R10-S10</f>
        <v>1318095.38</v>
      </c>
    </row>
    <row r="11" spans="1:23" s="36" customFormat="1" ht="26.25">
      <c r="A11" s="47"/>
      <c r="B11" s="130" t="s">
        <v>80</v>
      </c>
      <c r="C11" s="39" t="s">
        <v>35</v>
      </c>
      <c r="D11" s="114">
        <v>104</v>
      </c>
      <c r="E11" s="118">
        <v>104</v>
      </c>
      <c r="F11" s="41">
        <v>200000</v>
      </c>
      <c r="G11" s="115">
        <v>2620</v>
      </c>
      <c r="H11" s="41"/>
      <c r="I11" s="41"/>
      <c r="J11" s="116">
        <v>20402170</v>
      </c>
      <c r="K11" s="115">
        <v>3345530</v>
      </c>
      <c r="L11" s="117">
        <f>SUM(J11)</f>
        <v>20402170</v>
      </c>
      <c r="M11" s="117">
        <f>SUM(K11)</f>
        <v>3345530</v>
      </c>
      <c r="N11" s="41"/>
      <c r="O11" s="41"/>
      <c r="P11" s="41"/>
      <c r="Q11" s="41"/>
      <c r="R11" s="34">
        <f>SUM(F11,L11)</f>
        <v>20602170</v>
      </c>
      <c r="S11" s="35">
        <f>SUM(G11,M11)</f>
        <v>3348150</v>
      </c>
      <c r="T11" s="34">
        <f>(S11/R11)*100</f>
        <v>16.25144341591201</v>
      </c>
      <c r="W11" s="42"/>
    </row>
    <row r="12" spans="1:23" ht="26.25">
      <c r="A12" s="17">
        <v>2</v>
      </c>
      <c r="B12" s="26" t="s">
        <v>29</v>
      </c>
      <c r="C12" s="28"/>
      <c r="D12" s="78"/>
      <c r="E12" s="78"/>
      <c r="F12" s="20"/>
      <c r="G12" s="20"/>
      <c r="H12" s="20"/>
      <c r="I12" s="20"/>
      <c r="J12" s="20"/>
      <c r="K12" s="20"/>
      <c r="L12" s="21"/>
      <c r="M12" s="21"/>
      <c r="N12" s="20"/>
      <c r="O12" s="20"/>
      <c r="P12" s="20"/>
      <c r="Q12" s="20"/>
      <c r="R12" s="18"/>
      <c r="S12" s="22"/>
      <c r="T12" s="18"/>
      <c r="W12" s="42">
        <f>R12-S12</f>
        <v>0</v>
      </c>
    </row>
    <row r="13" spans="1:23" s="36" customFormat="1" ht="26.25">
      <c r="A13" s="47"/>
      <c r="B13" s="130" t="s">
        <v>81</v>
      </c>
      <c r="C13" s="30" t="s">
        <v>13</v>
      </c>
      <c r="D13" s="74">
        <v>8</v>
      </c>
      <c r="E13" s="74">
        <v>8</v>
      </c>
      <c r="F13" s="32">
        <v>1018200</v>
      </c>
      <c r="G13" s="73">
        <v>87264</v>
      </c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4">
        <f>F13+L13+N13+P13</f>
        <v>1018200</v>
      </c>
      <c r="S13" s="35">
        <f>SUM(G13,M13)</f>
        <v>87264</v>
      </c>
      <c r="T13" s="34">
        <f>(S13/R13)*100</f>
        <v>8.570418385385976</v>
      </c>
      <c r="W13" s="42">
        <f>R13-S13</f>
        <v>930936</v>
      </c>
    </row>
    <row r="14" spans="1:23" s="36" customFormat="1" ht="26.25">
      <c r="A14" s="47"/>
      <c r="B14" s="121" t="s">
        <v>48</v>
      </c>
      <c r="C14" s="30" t="s">
        <v>12</v>
      </c>
      <c r="D14" s="74">
        <v>1</v>
      </c>
      <c r="E14" s="74">
        <v>1</v>
      </c>
      <c r="F14" s="32">
        <v>239010</v>
      </c>
      <c r="G14" s="73">
        <v>149170</v>
      </c>
      <c r="H14" s="32"/>
      <c r="I14" s="32"/>
      <c r="J14" s="32">
        <v>173700</v>
      </c>
      <c r="K14" s="73" t="s">
        <v>84</v>
      </c>
      <c r="L14" s="33">
        <f>SUM(J14)</f>
        <v>173700</v>
      </c>
      <c r="M14" s="73" t="s">
        <v>84</v>
      </c>
      <c r="N14" s="32"/>
      <c r="O14" s="32"/>
      <c r="P14" s="32"/>
      <c r="Q14" s="32"/>
      <c r="R14" s="34">
        <f>F14+L14+N14+P14</f>
        <v>412710</v>
      </c>
      <c r="S14" s="35">
        <f>SUM(G14)</f>
        <v>149170</v>
      </c>
      <c r="T14" s="34">
        <f>(S14/R14)*100</f>
        <v>36.144023648566794</v>
      </c>
      <c r="W14" s="42">
        <f>R14-S14</f>
        <v>263540</v>
      </c>
    </row>
    <row r="15" spans="1:23" s="36" customFormat="1" ht="26.25">
      <c r="A15" s="47"/>
      <c r="B15" s="130" t="s">
        <v>82</v>
      </c>
      <c r="C15" s="30" t="s">
        <v>12</v>
      </c>
      <c r="D15" s="118">
        <v>1</v>
      </c>
      <c r="E15" s="118">
        <v>1</v>
      </c>
      <c r="F15" s="31">
        <v>105000</v>
      </c>
      <c r="G15" s="122">
        <v>18024</v>
      </c>
      <c r="H15" s="31"/>
      <c r="I15" s="31"/>
      <c r="J15" s="116">
        <v>91350</v>
      </c>
      <c r="K15" s="115" t="s">
        <v>84</v>
      </c>
      <c r="L15" s="117">
        <f>SUM(J15)</f>
        <v>91350</v>
      </c>
      <c r="M15" s="122" t="s">
        <v>84</v>
      </c>
      <c r="N15" s="31"/>
      <c r="O15" s="31"/>
      <c r="P15" s="31"/>
      <c r="Q15" s="31"/>
      <c r="R15" s="34">
        <f>F15+L15+N15+P15</f>
        <v>196350</v>
      </c>
      <c r="S15" s="35">
        <f>SUM(G15)</f>
        <v>18024</v>
      </c>
      <c r="T15" s="34">
        <f>(S15/R15)*100</f>
        <v>9.179526355996945</v>
      </c>
      <c r="W15" s="42">
        <f>R15-S15</f>
        <v>178326</v>
      </c>
    </row>
    <row r="16" spans="1:23" ht="26.25">
      <c r="A16" s="17">
        <v>3</v>
      </c>
      <c r="B16" s="26" t="s">
        <v>26</v>
      </c>
      <c r="C16" s="27"/>
      <c r="D16" s="75"/>
      <c r="E16" s="75"/>
      <c r="F16" s="23"/>
      <c r="G16" s="123"/>
      <c r="H16" s="21"/>
      <c r="I16" s="21"/>
      <c r="J16" s="21"/>
      <c r="K16" s="21"/>
      <c r="L16" s="21"/>
      <c r="M16" s="21"/>
      <c r="N16" s="23"/>
      <c r="O16" s="23"/>
      <c r="P16" s="23"/>
      <c r="Q16" s="23"/>
      <c r="R16" s="18"/>
      <c r="S16" s="22"/>
      <c r="T16" s="18"/>
      <c r="W16" s="42">
        <f>R16-S16</f>
        <v>0</v>
      </c>
    </row>
    <row r="17" spans="1:23" s="36" customFormat="1" ht="26.25">
      <c r="A17" s="119"/>
      <c r="B17" s="130" t="s">
        <v>39</v>
      </c>
      <c r="C17" s="30" t="s">
        <v>33</v>
      </c>
      <c r="D17" s="74">
        <v>1</v>
      </c>
      <c r="E17" s="74">
        <v>1</v>
      </c>
      <c r="F17" s="32">
        <v>1575200</v>
      </c>
      <c r="G17" s="73">
        <v>164840</v>
      </c>
      <c r="H17" s="33"/>
      <c r="I17" s="33"/>
      <c r="J17" s="33"/>
      <c r="K17" s="138"/>
      <c r="L17" s="33"/>
      <c r="M17" s="33"/>
      <c r="N17" s="32"/>
      <c r="O17" s="32"/>
      <c r="P17" s="32"/>
      <c r="Q17" s="32"/>
      <c r="R17" s="34">
        <f>F17</f>
        <v>1575200</v>
      </c>
      <c r="S17" s="35">
        <f>G17</f>
        <v>164840</v>
      </c>
      <c r="T17" s="34">
        <f>(S17/R17)*100</f>
        <v>10.464702894870491</v>
      </c>
      <c r="W17" s="42"/>
    </row>
    <row r="18" spans="1:23" s="36" customFormat="1" ht="26.25">
      <c r="A18" s="119"/>
      <c r="B18" s="130" t="s">
        <v>86</v>
      </c>
      <c r="C18" s="30" t="s">
        <v>55</v>
      </c>
      <c r="D18" s="74">
        <v>96</v>
      </c>
      <c r="E18" s="74">
        <v>32</v>
      </c>
      <c r="F18" s="32">
        <v>8512472</v>
      </c>
      <c r="G18" s="73">
        <v>1393866</v>
      </c>
      <c r="H18" s="33"/>
      <c r="I18" s="33"/>
      <c r="J18" s="33"/>
      <c r="K18" s="138"/>
      <c r="L18" s="33"/>
      <c r="M18" s="33"/>
      <c r="N18" s="32"/>
      <c r="O18" s="32"/>
      <c r="P18" s="32"/>
      <c r="Q18" s="32"/>
      <c r="R18" s="34">
        <f>F18</f>
        <v>8512472</v>
      </c>
      <c r="S18" s="35">
        <f>G18</f>
        <v>1393866</v>
      </c>
      <c r="T18" s="34">
        <f>(S18/R18)*100</f>
        <v>16.374397472320616</v>
      </c>
      <c r="W18" s="42"/>
    </row>
    <row r="19" spans="1:23" s="36" customFormat="1" ht="26.25">
      <c r="A19" s="47"/>
      <c r="B19" s="121" t="s">
        <v>63</v>
      </c>
      <c r="C19" s="30" t="s">
        <v>16</v>
      </c>
      <c r="D19" s="118">
        <v>650</v>
      </c>
      <c r="E19" s="118" t="s">
        <v>84</v>
      </c>
      <c r="G19" s="122"/>
      <c r="H19" s="31"/>
      <c r="I19" s="31"/>
      <c r="J19" s="31">
        <v>2210000</v>
      </c>
      <c r="K19" s="41">
        <v>1862000</v>
      </c>
      <c r="L19" s="117">
        <f>SUM(J19)</f>
        <v>2210000</v>
      </c>
      <c r="M19" s="117">
        <f>SUM(K19)</f>
        <v>1862000</v>
      </c>
      <c r="N19" s="31"/>
      <c r="O19" s="31"/>
      <c r="P19" s="31"/>
      <c r="Q19" s="31"/>
      <c r="R19" s="34">
        <f>SUM(F19,L19)</f>
        <v>2210000</v>
      </c>
      <c r="S19" s="35">
        <f>SUM(G19,M19)</f>
        <v>1862000</v>
      </c>
      <c r="T19" s="34">
        <f>(S19/R19)*100</f>
        <v>84.25339366515837</v>
      </c>
      <c r="W19" s="42"/>
    </row>
    <row r="20" spans="1:23" s="36" customFormat="1" ht="26.25">
      <c r="A20" s="17">
        <v>4</v>
      </c>
      <c r="B20" s="50" t="s">
        <v>27</v>
      </c>
      <c r="C20" s="27"/>
      <c r="D20" s="132"/>
      <c r="E20" s="132"/>
      <c r="F20" s="133"/>
      <c r="G20" s="134"/>
      <c r="H20" s="133"/>
      <c r="I20" s="133"/>
      <c r="J20" s="135"/>
      <c r="K20" s="136"/>
      <c r="L20" s="137"/>
      <c r="M20" s="137"/>
      <c r="N20" s="133"/>
      <c r="O20" s="133"/>
      <c r="P20" s="133"/>
      <c r="Q20" s="133"/>
      <c r="R20" s="18"/>
      <c r="S20" s="22"/>
      <c r="T20" s="18"/>
      <c r="W20" s="42"/>
    </row>
    <row r="21" spans="1:23" s="36" customFormat="1" ht="26.25">
      <c r="A21" s="47"/>
      <c r="B21" s="48" t="s">
        <v>41</v>
      </c>
      <c r="C21" s="39" t="s">
        <v>16</v>
      </c>
      <c r="D21" s="118" t="s">
        <v>84</v>
      </c>
      <c r="E21" s="118" t="s">
        <v>84</v>
      </c>
      <c r="F21" s="31">
        <v>800000</v>
      </c>
      <c r="G21" s="122">
        <v>40840</v>
      </c>
      <c r="H21" s="31"/>
      <c r="I21" s="31"/>
      <c r="J21" s="116"/>
      <c r="K21" s="41"/>
      <c r="L21" s="117"/>
      <c r="M21" s="117"/>
      <c r="N21" s="31"/>
      <c r="O21" s="31"/>
      <c r="P21" s="31"/>
      <c r="Q21" s="31"/>
      <c r="R21" s="34">
        <f>SUM(F21)</f>
        <v>800000</v>
      </c>
      <c r="S21" s="35">
        <f>SUM(G21,M21)</f>
        <v>40840</v>
      </c>
      <c r="T21" s="34">
        <f>(S21/R21)*100</f>
        <v>5.1049999999999995</v>
      </c>
      <c r="W21" s="42"/>
    </row>
    <row r="22" spans="1:23" s="36" customFormat="1" ht="26.25">
      <c r="A22" s="47"/>
      <c r="B22" s="48" t="s">
        <v>40</v>
      </c>
      <c r="C22" s="30" t="s">
        <v>14</v>
      </c>
      <c r="D22" s="118" t="s">
        <v>84</v>
      </c>
      <c r="E22" s="118" t="s">
        <v>84</v>
      </c>
      <c r="F22" s="31">
        <v>1085200</v>
      </c>
      <c r="G22" s="122">
        <v>3510</v>
      </c>
      <c r="H22" s="31"/>
      <c r="I22" s="31"/>
      <c r="J22" s="116"/>
      <c r="K22" s="41"/>
      <c r="L22" s="117"/>
      <c r="M22" s="117"/>
      <c r="N22" s="31"/>
      <c r="O22" s="31"/>
      <c r="P22" s="31"/>
      <c r="Q22" s="31"/>
      <c r="R22" s="34">
        <f>SUM(F22)</f>
        <v>1085200</v>
      </c>
      <c r="S22" s="35">
        <f>SUM(G22,M22)</f>
        <v>3510</v>
      </c>
      <c r="T22" s="34">
        <f>(S22/R22)*100</f>
        <v>0.32344268337633614</v>
      </c>
      <c r="W22" s="42"/>
    </row>
    <row r="23" spans="1:23" ht="26.25">
      <c r="A23" s="17">
        <v>5</v>
      </c>
      <c r="B23" s="26" t="s">
        <v>30</v>
      </c>
      <c r="C23" s="27"/>
      <c r="D23" s="75"/>
      <c r="E23" s="75"/>
      <c r="F23" s="23"/>
      <c r="G23" s="123"/>
      <c r="H23" s="21"/>
      <c r="I23" s="21"/>
      <c r="J23" s="21"/>
      <c r="K23" s="21"/>
      <c r="L23" s="21"/>
      <c r="M23" s="21"/>
      <c r="N23" s="23"/>
      <c r="O23" s="23"/>
      <c r="P23" s="23"/>
      <c r="Q23" s="23"/>
      <c r="R23" s="18"/>
      <c r="S23" s="22"/>
      <c r="T23" s="18"/>
      <c r="W23" s="42">
        <f>R23-S23</f>
        <v>0</v>
      </c>
    </row>
    <row r="24" spans="1:23" s="36" customFormat="1" ht="26.25">
      <c r="A24" s="47"/>
      <c r="B24" s="121" t="s">
        <v>59</v>
      </c>
      <c r="C24" s="30" t="s">
        <v>31</v>
      </c>
      <c r="D24" s="74">
        <v>1</v>
      </c>
      <c r="E24" s="74" t="s">
        <v>84</v>
      </c>
      <c r="F24" s="32">
        <v>816100</v>
      </c>
      <c r="G24" s="73">
        <v>360254.63</v>
      </c>
      <c r="H24" s="32"/>
      <c r="I24" s="32"/>
      <c r="J24" s="32"/>
      <c r="K24" s="32"/>
      <c r="L24" s="33"/>
      <c r="M24" s="33"/>
      <c r="N24" s="32"/>
      <c r="O24" s="32"/>
      <c r="P24" s="32"/>
      <c r="Q24" s="32"/>
      <c r="R24" s="34">
        <f aca="true" t="shared" si="0" ref="R24:S27">F24+L24+N24+P24</f>
        <v>816100</v>
      </c>
      <c r="S24" s="35">
        <f t="shared" si="0"/>
        <v>360254.63</v>
      </c>
      <c r="T24" s="34">
        <f>(S24/R24)*100</f>
        <v>44.14344198014949</v>
      </c>
      <c r="W24" s="42">
        <f>R24-S24</f>
        <v>455845.37</v>
      </c>
    </row>
    <row r="25" spans="1:23" s="36" customFormat="1" ht="26.25">
      <c r="A25" s="47"/>
      <c r="B25" s="121" t="s">
        <v>51</v>
      </c>
      <c r="C25" s="30" t="s">
        <v>14</v>
      </c>
      <c r="D25" s="74">
        <v>450</v>
      </c>
      <c r="E25" s="74">
        <v>100</v>
      </c>
      <c r="F25" s="32">
        <v>175000</v>
      </c>
      <c r="G25" s="73">
        <v>39271.5</v>
      </c>
      <c r="H25" s="32"/>
      <c r="I25" s="32"/>
      <c r="J25" s="32"/>
      <c r="K25" s="32"/>
      <c r="L25" s="33"/>
      <c r="M25" s="33"/>
      <c r="N25" s="32"/>
      <c r="O25" s="32"/>
      <c r="P25" s="32"/>
      <c r="Q25" s="32"/>
      <c r="R25" s="34">
        <f t="shared" si="0"/>
        <v>175000</v>
      </c>
      <c r="S25" s="35">
        <f t="shared" si="0"/>
        <v>39271.5</v>
      </c>
      <c r="T25" s="34">
        <f>(S25/R25)*100</f>
        <v>22.440857142857144</v>
      </c>
      <c r="W25" s="42">
        <f>R25-S25</f>
        <v>135728.5</v>
      </c>
    </row>
    <row r="26" spans="1:23" s="36" customFormat="1" ht="26.25">
      <c r="A26" s="47"/>
      <c r="B26" s="121" t="s">
        <v>62</v>
      </c>
      <c r="C26" s="30" t="s">
        <v>33</v>
      </c>
      <c r="D26" s="74">
        <v>3</v>
      </c>
      <c r="E26" s="74">
        <v>3</v>
      </c>
      <c r="F26" s="32">
        <v>200000</v>
      </c>
      <c r="G26" s="73">
        <v>42450.5</v>
      </c>
      <c r="H26" s="32"/>
      <c r="I26" s="32"/>
      <c r="J26" s="32"/>
      <c r="K26" s="32"/>
      <c r="L26" s="33"/>
      <c r="M26" s="33"/>
      <c r="N26" s="32"/>
      <c r="O26" s="32"/>
      <c r="P26" s="32"/>
      <c r="Q26" s="32"/>
      <c r="R26" s="34">
        <f t="shared" si="0"/>
        <v>200000</v>
      </c>
      <c r="S26" s="35">
        <f t="shared" si="0"/>
        <v>42450.5</v>
      </c>
      <c r="T26" s="34">
        <f>(S26/R26)*100</f>
        <v>21.225250000000003</v>
      </c>
      <c r="W26" s="42">
        <f>R26-S26</f>
        <v>157549.5</v>
      </c>
    </row>
    <row r="27" spans="1:23" s="36" customFormat="1" ht="26.25">
      <c r="A27" s="119"/>
      <c r="B27" s="121" t="s">
        <v>64</v>
      </c>
      <c r="C27" s="30" t="s">
        <v>33</v>
      </c>
      <c r="D27" s="74">
        <v>1</v>
      </c>
      <c r="E27" s="74">
        <v>1</v>
      </c>
      <c r="F27" s="32">
        <v>100000</v>
      </c>
      <c r="G27" s="73">
        <v>13320</v>
      </c>
      <c r="H27" s="33"/>
      <c r="I27" s="33"/>
      <c r="J27" s="33"/>
      <c r="K27" s="33"/>
      <c r="L27" s="33"/>
      <c r="M27" s="33"/>
      <c r="N27" s="32"/>
      <c r="O27" s="32"/>
      <c r="P27" s="32"/>
      <c r="Q27" s="32"/>
      <c r="R27" s="34">
        <f t="shared" si="0"/>
        <v>100000</v>
      </c>
      <c r="S27" s="35">
        <f t="shared" si="0"/>
        <v>13320</v>
      </c>
      <c r="T27" s="34"/>
      <c r="W27" s="42"/>
    </row>
    <row r="28" spans="1:23" s="36" customFormat="1" ht="27" thickBot="1">
      <c r="A28" s="72"/>
      <c r="B28" s="130" t="s">
        <v>53</v>
      </c>
      <c r="C28" s="30" t="s">
        <v>32</v>
      </c>
      <c r="D28" s="74" t="s">
        <v>84</v>
      </c>
      <c r="E28" s="74" t="s">
        <v>84</v>
      </c>
      <c r="F28" s="32">
        <v>36000</v>
      </c>
      <c r="G28" s="73" t="s">
        <v>84</v>
      </c>
      <c r="H28" s="32"/>
      <c r="I28" s="32"/>
      <c r="J28" s="32"/>
      <c r="K28" s="32"/>
      <c r="L28" s="33"/>
      <c r="M28" s="33"/>
      <c r="N28" s="32"/>
      <c r="O28" s="32"/>
      <c r="P28" s="32"/>
      <c r="Q28" s="32"/>
      <c r="R28" s="34">
        <f>F28+L28+N28+P28</f>
        <v>36000</v>
      </c>
      <c r="S28" s="35">
        <f>SUM(G28,M28)</f>
        <v>0</v>
      </c>
      <c r="T28" s="34">
        <f>(S28/R28)*100</f>
        <v>0</v>
      </c>
      <c r="W28" s="42">
        <f>R28-S28</f>
        <v>36000</v>
      </c>
    </row>
    <row r="29" spans="1:23" ht="30.75" thickBot="1" thickTop="1">
      <c r="A29" s="182" t="s">
        <v>17</v>
      </c>
      <c r="B29" s="183"/>
      <c r="C29" s="4"/>
      <c r="D29" s="82"/>
      <c r="E29" s="82"/>
      <c r="F29" s="16">
        <f aca="true" t="shared" si="1" ref="F29:Q29">SUM(F8:F28)</f>
        <v>15232282</v>
      </c>
      <c r="G29" s="16">
        <f t="shared" si="1"/>
        <v>2377481.25</v>
      </c>
      <c r="H29" s="16">
        <f t="shared" si="1"/>
        <v>0</v>
      </c>
      <c r="I29" s="16">
        <f t="shared" si="1"/>
        <v>0</v>
      </c>
      <c r="J29" s="16">
        <f t="shared" si="1"/>
        <v>24642220</v>
      </c>
      <c r="K29" s="16">
        <f t="shared" si="1"/>
        <v>5745120</v>
      </c>
      <c r="L29" s="16">
        <f t="shared" si="1"/>
        <v>24642220</v>
      </c>
      <c r="M29" s="16">
        <f t="shared" si="1"/>
        <v>5745120</v>
      </c>
      <c r="N29" s="16">
        <f t="shared" si="1"/>
        <v>0</v>
      </c>
      <c r="O29" s="16">
        <f t="shared" si="1"/>
        <v>0</v>
      </c>
      <c r="P29" s="16">
        <f t="shared" si="1"/>
        <v>0</v>
      </c>
      <c r="Q29" s="16">
        <f t="shared" si="1"/>
        <v>0</v>
      </c>
      <c r="R29" s="16">
        <f>SUM(R9:R28)</f>
        <v>39874502</v>
      </c>
      <c r="S29" s="16">
        <f>SUM(S9:S28)</f>
        <v>8122601.25</v>
      </c>
      <c r="T29" s="45">
        <f>(S29/R29)*100</f>
        <v>20.370414281286823</v>
      </c>
      <c r="W29" s="43" t="e">
        <f>SUM(#REF!,#REF!,#REF!,#REF!,W10,#REF!,#REF!,#REF!,#REF!,#REF!,W13,W14,W15,#REF!,W24,W25,W26,W28)</f>
        <v>#REF!</v>
      </c>
    </row>
    <row r="30" spans="6:19" ht="21.75" thickTop="1">
      <c r="F30" s="5"/>
      <c r="G30" s="5"/>
      <c r="J30" s="5"/>
      <c r="K30" s="5"/>
      <c r="R30" s="5"/>
      <c r="S30" s="5"/>
    </row>
    <row r="31" spans="1:20" ht="21">
      <c r="A31" s="124"/>
      <c r="I31" s="6"/>
      <c r="J31" s="6"/>
      <c r="K31" s="6"/>
      <c r="L31" s="6"/>
      <c r="M31" s="6"/>
      <c r="N31" s="7"/>
      <c r="R31" s="127" t="s">
        <v>72</v>
      </c>
      <c r="S31" s="128" t="s">
        <v>75</v>
      </c>
      <c r="T31" s="129"/>
    </row>
    <row r="32" spans="18:20" ht="21">
      <c r="R32" s="127" t="s">
        <v>73</v>
      </c>
      <c r="S32" s="128" t="s">
        <v>76</v>
      </c>
      <c r="T32" s="129"/>
    </row>
    <row r="33" spans="18:20" ht="21">
      <c r="R33" s="127" t="s">
        <v>74</v>
      </c>
      <c r="S33" s="128" t="s">
        <v>77</v>
      </c>
      <c r="T33" s="129"/>
    </row>
    <row r="34" spans="2:20" ht="21">
      <c r="B34" s="120"/>
      <c r="R34" s="127" t="s">
        <v>71</v>
      </c>
      <c r="S34" s="131" t="s">
        <v>88</v>
      </c>
      <c r="T34" s="129"/>
    </row>
    <row r="35" ht="21">
      <c r="B35" s="120"/>
    </row>
  </sheetData>
  <sheetProtection/>
  <mergeCells count="18">
    <mergeCell ref="D6:D7"/>
    <mergeCell ref="P5:Q5"/>
    <mergeCell ref="R5:T5"/>
    <mergeCell ref="H5:M5"/>
    <mergeCell ref="H6:I6"/>
    <mergeCell ref="J6:K6"/>
    <mergeCell ref="L6:M6"/>
    <mergeCell ref="N6:O6"/>
    <mergeCell ref="A2:R2"/>
    <mergeCell ref="A29:B29"/>
    <mergeCell ref="P6:Q6"/>
    <mergeCell ref="A1:R1"/>
    <mergeCell ref="C4:E5"/>
    <mergeCell ref="F4:T4"/>
    <mergeCell ref="F5:G5"/>
    <mergeCell ref="N5:O5"/>
    <mergeCell ref="R6:T6"/>
    <mergeCell ref="C6:C7"/>
  </mergeCells>
  <printOptions/>
  <pageMargins left="0" right="0.2" top="0.7874015748031497" bottom="0.7874015748031497" header="0.5118110236220472" footer="0.5118110236220472"/>
  <pageSetup horizontalDpi="300" verticalDpi="3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37"/>
  <sheetViews>
    <sheetView showGridLines="0" zoomScalePageLayoutView="0" workbookViewId="0" topLeftCell="J1">
      <selection activeCell="L12" sqref="L12"/>
    </sheetView>
  </sheetViews>
  <sheetFormatPr defaultColWidth="9.140625" defaultRowHeight="15"/>
  <cols>
    <col min="1" max="1" width="5.28125" style="1" customWidth="1"/>
    <col min="2" max="2" width="48.57421875" style="1" customWidth="1"/>
    <col min="3" max="3" width="8.28125" style="1" customWidth="1"/>
    <col min="4" max="4" width="10.7109375" style="1" customWidth="1"/>
    <col min="5" max="5" width="8.8515625" style="1" customWidth="1"/>
    <col min="6" max="6" width="13.7109375" style="1" customWidth="1"/>
    <col min="7" max="7" width="15.140625" style="1" customWidth="1"/>
    <col min="8" max="9" width="5.140625" style="1" customWidth="1"/>
    <col min="10" max="10" width="14.421875" style="1" customWidth="1"/>
    <col min="11" max="11" width="13.8515625" style="1" customWidth="1"/>
    <col min="12" max="12" width="14.57421875" style="1" customWidth="1"/>
    <col min="13" max="13" width="13.7109375" style="1" bestFit="1" customWidth="1"/>
    <col min="14" max="14" width="14.00390625" style="1" customWidth="1"/>
    <col min="15" max="15" width="13.28125" style="1" customWidth="1"/>
    <col min="16" max="17" width="14.7109375" style="1" customWidth="1"/>
    <col min="18" max="18" width="14.421875" style="1" customWidth="1"/>
    <col min="19" max="19" width="15.140625" style="1" customWidth="1"/>
    <col min="20" max="20" width="7.57421875" style="1" customWidth="1"/>
    <col min="21" max="22" width="9.00390625" style="1" customWidth="1"/>
    <col min="23" max="23" width="18.57421875" style="1" customWidth="1"/>
    <col min="24" max="16384" width="9.00390625" style="1" customWidth="1"/>
  </cols>
  <sheetData>
    <row r="1" spans="1:19" ht="21">
      <c r="A1" s="184" t="s">
        <v>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8" t="s">
        <v>69</v>
      </c>
    </row>
    <row r="2" spans="1:20" ht="21">
      <c r="A2" s="184" t="s">
        <v>90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" t="s">
        <v>19</v>
      </c>
      <c r="T2" s="125"/>
    </row>
    <row r="3" spans="2:19" ht="6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29"/>
      <c r="R3" s="29"/>
      <c r="S3" s="29"/>
    </row>
    <row r="4" spans="1:20" ht="21">
      <c r="A4" s="10"/>
      <c r="B4" s="11"/>
      <c r="C4" s="185" t="s">
        <v>65</v>
      </c>
      <c r="D4" s="185"/>
      <c r="E4" s="185"/>
      <c r="F4" s="178" t="s">
        <v>22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9"/>
    </row>
    <row r="5" spans="1:20" ht="21">
      <c r="A5" s="13" t="s">
        <v>36</v>
      </c>
      <c r="B5" s="49" t="s">
        <v>20</v>
      </c>
      <c r="C5" s="185"/>
      <c r="D5" s="185"/>
      <c r="E5" s="185"/>
      <c r="F5" s="181" t="s">
        <v>1</v>
      </c>
      <c r="G5" s="181"/>
      <c r="H5" s="177" t="s">
        <v>2</v>
      </c>
      <c r="I5" s="178"/>
      <c r="J5" s="178"/>
      <c r="K5" s="178"/>
      <c r="L5" s="178"/>
      <c r="M5" s="179"/>
      <c r="N5" s="176" t="s">
        <v>3</v>
      </c>
      <c r="O5" s="176"/>
      <c r="P5" s="176" t="s">
        <v>4</v>
      </c>
      <c r="Q5" s="176"/>
      <c r="R5" s="176" t="s">
        <v>25</v>
      </c>
      <c r="S5" s="176"/>
      <c r="T5" s="176"/>
    </row>
    <row r="6" spans="1:20" ht="21">
      <c r="A6" s="13" t="s">
        <v>37</v>
      </c>
      <c r="B6" s="14" t="s">
        <v>6</v>
      </c>
      <c r="C6" s="186" t="s">
        <v>7</v>
      </c>
      <c r="D6" s="186" t="s">
        <v>66</v>
      </c>
      <c r="E6" s="126" t="s">
        <v>68</v>
      </c>
      <c r="F6" s="9"/>
      <c r="G6" s="9"/>
      <c r="H6" s="180" t="s">
        <v>23</v>
      </c>
      <c r="I6" s="180"/>
      <c r="J6" s="180" t="s">
        <v>24</v>
      </c>
      <c r="K6" s="180"/>
      <c r="L6" s="180" t="s">
        <v>5</v>
      </c>
      <c r="M6" s="180"/>
      <c r="N6" s="181"/>
      <c r="O6" s="181"/>
      <c r="P6" s="181"/>
      <c r="Q6" s="181"/>
      <c r="R6" s="181"/>
      <c r="S6" s="181"/>
      <c r="T6" s="181"/>
    </row>
    <row r="7" spans="1:20" ht="21">
      <c r="A7" s="25"/>
      <c r="B7" s="14"/>
      <c r="C7" s="187"/>
      <c r="D7" s="187"/>
      <c r="E7" s="9" t="s">
        <v>67</v>
      </c>
      <c r="F7" s="15" t="s">
        <v>8</v>
      </c>
      <c r="G7" s="15" t="s">
        <v>9</v>
      </c>
      <c r="H7" s="15" t="s">
        <v>8</v>
      </c>
      <c r="I7" s="15" t="s">
        <v>9</v>
      </c>
      <c r="J7" s="15" t="s">
        <v>8</v>
      </c>
      <c r="K7" s="15" t="s">
        <v>9</v>
      </c>
      <c r="L7" s="15" t="s">
        <v>8</v>
      </c>
      <c r="M7" s="15" t="s">
        <v>9</v>
      </c>
      <c r="N7" s="15" t="s">
        <v>8</v>
      </c>
      <c r="O7" s="15" t="s">
        <v>9</v>
      </c>
      <c r="P7" s="15" t="s">
        <v>8</v>
      </c>
      <c r="Q7" s="15" t="s">
        <v>9</v>
      </c>
      <c r="R7" s="15" t="s">
        <v>8</v>
      </c>
      <c r="S7" s="15" t="s">
        <v>9</v>
      </c>
      <c r="T7" s="15" t="s">
        <v>10</v>
      </c>
    </row>
    <row r="8" spans="1:23" ht="26.25">
      <c r="A8" s="17">
        <v>1</v>
      </c>
      <c r="B8" s="50" t="s">
        <v>28</v>
      </c>
      <c r="C8" s="28"/>
      <c r="D8" s="78"/>
      <c r="E8" s="78"/>
      <c r="F8" s="20"/>
      <c r="G8" s="20"/>
      <c r="H8" s="20"/>
      <c r="I8" s="20"/>
      <c r="J8" s="20"/>
      <c r="K8" s="20"/>
      <c r="L8" s="21"/>
      <c r="M8" s="21"/>
      <c r="N8" s="20"/>
      <c r="O8" s="20"/>
      <c r="P8" s="20"/>
      <c r="Q8" s="20"/>
      <c r="R8" s="18"/>
      <c r="S8" s="22"/>
      <c r="T8" s="18"/>
      <c r="W8" s="42"/>
    </row>
    <row r="9" spans="1:23" s="36" customFormat="1" ht="26.25">
      <c r="A9" s="119"/>
      <c r="B9" s="130" t="s">
        <v>87</v>
      </c>
      <c r="C9" s="39" t="s">
        <v>89</v>
      </c>
      <c r="D9" s="77">
        <v>4</v>
      </c>
      <c r="E9" s="77" t="s">
        <v>84</v>
      </c>
      <c r="F9" s="40">
        <v>250100</v>
      </c>
      <c r="G9" s="40">
        <v>64380</v>
      </c>
      <c r="H9" s="40"/>
      <c r="I9" s="40"/>
      <c r="J9" s="40"/>
      <c r="K9" s="40"/>
      <c r="L9" s="33"/>
      <c r="M9" s="33"/>
      <c r="N9" s="40"/>
      <c r="O9" s="40"/>
      <c r="P9" s="40"/>
      <c r="Q9" s="40"/>
      <c r="R9" s="34">
        <f>SUM(F9,L9)</f>
        <v>250100</v>
      </c>
      <c r="S9" s="35">
        <f>SUM(G9,M9)</f>
        <v>64380</v>
      </c>
      <c r="T9" s="34">
        <f>(S9/R9)*100</f>
        <v>25.74170331867253</v>
      </c>
      <c r="W9" s="42"/>
    </row>
    <row r="10" spans="1:23" s="36" customFormat="1" ht="26.25">
      <c r="A10" s="47"/>
      <c r="B10" s="130" t="s">
        <v>79</v>
      </c>
      <c r="C10" s="30" t="s">
        <v>15</v>
      </c>
      <c r="D10" s="114">
        <v>460000</v>
      </c>
      <c r="E10" s="118" t="s">
        <v>84</v>
      </c>
      <c r="F10" s="41">
        <v>120000</v>
      </c>
      <c r="G10" s="115">
        <v>46011.79</v>
      </c>
      <c r="H10" s="41"/>
      <c r="I10" s="41"/>
      <c r="J10" s="116">
        <v>1765000</v>
      </c>
      <c r="K10" s="41">
        <v>772830</v>
      </c>
      <c r="L10" s="117">
        <f>SUM(J10)</f>
        <v>1765000</v>
      </c>
      <c r="M10" s="117">
        <f>I10+K10</f>
        <v>772830</v>
      </c>
      <c r="N10" s="41"/>
      <c r="O10" s="41"/>
      <c r="P10" s="41"/>
      <c r="Q10" s="41"/>
      <c r="R10" s="34">
        <f>F10+L10+N10+P10</f>
        <v>1885000</v>
      </c>
      <c r="S10" s="35">
        <f>SUM(G10,M10)</f>
        <v>818841.79</v>
      </c>
      <c r="T10" s="34">
        <f>(S10/R10)*100</f>
        <v>43.43988275862069</v>
      </c>
      <c r="W10" s="42"/>
    </row>
    <row r="11" spans="1:23" s="36" customFormat="1" ht="26.25">
      <c r="A11" s="47"/>
      <c r="B11" s="130" t="s">
        <v>80</v>
      </c>
      <c r="C11" s="39" t="s">
        <v>35</v>
      </c>
      <c r="D11" s="114">
        <v>104</v>
      </c>
      <c r="E11" s="118">
        <v>104</v>
      </c>
      <c r="F11" s="41">
        <v>200000</v>
      </c>
      <c r="G11" s="115">
        <v>4450</v>
      </c>
      <c r="H11" s="41"/>
      <c r="I11" s="41"/>
      <c r="J11" s="116">
        <v>20402170</v>
      </c>
      <c r="K11" s="115">
        <v>6200840</v>
      </c>
      <c r="L11" s="117">
        <f>SUM(J11)</f>
        <v>20402170</v>
      </c>
      <c r="M11" s="117">
        <f>SUM(K11)</f>
        <v>6200840</v>
      </c>
      <c r="N11" s="41"/>
      <c r="O11" s="41"/>
      <c r="P11" s="41"/>
      <c r="Q11" s="41"/>
      <c r="R11" s="34">
        <f>SUM(F11,L11)</f>
        <v>20602170</v>
      </c>
      <c r="S11" s="35">
        <f>SUM(G11,M11)</f>
        <v>6205290</v>
      </c>
      <c r="T11" s="34">
        <f>(S11/R11)*100</f>
        <v>30.1195941980869</v>
      </c>
      <c r="W11" s="42"/>
    </row>
    <row r="12" spans="1:23" s="36" customFormat="1" ht="26.25">
      <c r="A12" s="47"/>
      <c r="B12" s="48" t="s">
        <v>91</v>
      </c>
      <c r="C12" s="39"/>
      <c r="D12" s="114"/>
      <c r="E12" s="114"/>
      <c r="F12" s="41">
        <v>249940</v>
      </c>
      <c r="G12" s="115" t="s">
        <v>84</v>
      </c>
      <c r="H12" s="41"/>
      <c r="I12" s="41"/>
      <c r="J12" s="116">
        <v>833760</v>
      </c>
      <c r="K12" s="115">
        <v>46080</v>
      </c>
      <c r="L12" s="117">
        <f>SUM(J12)</f>
        <v>833760</v>
      </c>
      <c r="M12" s="117">
        <f>SUM(K12)</f>
        <v>46080</v>
      </c>
      <c r="N12" s="41"/>
      <c r="O12" s="41"/>
      <c r="P12" s="41"/>
      <c r="Q12" s="41"/>
      <c r="R12" s="34">
        <f>SUM(F12,L12)</f>
        <v>1083700</v>
      </c>
      <c r="S12" s="35">
        <f>SUM(G12,M12)</f>
        <v>46080</v>
      </c>
      <c r="T12" s="34">
        <f>(S12/R12)*100</f>
        <v>4.252099289471256</v>
      </c>
      <c r="W12" s="42"/>
    </row>
    <row r="13" spans="1:23" s="36" customFormat="1" ht="26.25">
      <c r="A13" s="47"/>
      <c r="B13" s="48" t="s">
        <v>92</v>
      </c>
      <c r="C13" s="39"/>
      <c r="D13" s="114"/>
      <c r="E13" s="114"/>
      <c r="F13" s="41">
        <v>2180000</v>
      </c>
      <c r="G13" s="115" t="s">
        <v>84</v>
      </c>
      <c r="H13" s="41"/>
      <c r="I13" s="41"/>
      <c r="J13" s="116"/>
      <c r="K13" s="115"/>
      <c r="L13" s="117"/>
      <c r="M13" s="117"/>
      <c r="N13" s="41">
        <v>10000000</v>
      </c>
      <c r="O13" s="115" t="s">
        <v>84</v>
      </c>
      <c r="P13" s="41"/>
      <c r="Q13" s="41"/>
      <c r="R13" s="34">
        <f>SUM(F13+L13+N13)</f>
        <v>12180000</v>
      </c>
      <c r="S13" s="35">
        <f>SUM(G13,M13)</f>
        <v>0</v>
      </c>
      <c r="T13" s="34">
        <f>(S13/R13)*100</f>
        <v>0</v>
      </c>
      <c r="W13" s="42"/>
    </row>
    <row r="14" spans="1:23" ht="26.25">
      <c r="A14" s="17">
        <v>2</v>
      </c>
      <c r="B14" s="26" t="s">
        <v>29</v>
      </c>
      <c r="C14" s="28"/>
      <c r="D14" s="78"/>
      <c r="E14" s="78"/>
      <c r="F14" s="20"/>
      <c r="G14" s="20"/>
      <c r="H14" s="20"/>
      <c r="I14" s="20"/>
      <c r="J14" s="20"/>
      <c r="K14" s="20"/>
      <c r="L14" s="21"/>
      <c r="M14" s="137"/>
      <c r="N14" s="20"/>
      <c r="O14" s="20"/>
      <c r="P14" s="20"/>
      <c r="Q14" s="20"/>
      <c r="R14" s="18"/>
      <c r="S14" s="22"/>
      <c r="T14" s="18"/>
      <c r="W14" s="42"/>
    </row>
    <row r="15" spans="1:23" s="36" customFormat="1" ht="26.25">
      <c r="A15" s="47"/>
      <c r="B15" s="130" t="s">
        <v>81</v>
      </c>
      <c r="C15" s="30" t="s">
        <v>13</v>
      </c>
      <c r="D15" s="74">
        <v>8</v>
      </c>
      <c r="E15" s="74">
        <v>8</v>
      </c>
      <c r="F15" s="32">
        <v>1018200</v>
      </c>
      <c r="G15" s="73">
        <v>138819.5</v>
      </c>
      <c r="H15" s="33"/>
      <c r="I15" s="33"/>
      <c r="J15" s="33"/>
      <c r="K15" s="33"/>
      <c r="L15" s="33"/>
      <c r="M15" s="117"/>
      <c r="N15" s="32"/>
      <c r="O15" s="32"/>
      <c r="P15" s="32"/>
      <c r="Q15" s="32"/>
      <c r="R15" s="34">
        <f>F15+L15+N15+P15</f>
        <v>1018200</v>
      </c>
      <c r="S15" s="35">
        <f>SUM(G15,M15)</f>
        <v>138819.5</v>
      </c>
      <c r="T15" s="34">
        <f>(S15/R15)*100</f>
        <v>13.633814574739736</v>
      </c>
      <c r="W15" s="42"/>
    </row>
    <row r="16" spans="1:23" s="36" customFormat="1" ht="26.25">
      <c r="A16" s="47"/>
      <c r="B16" s="121" t="s">
        <v>48</v>
      </c>
      <c r="C16" s="30" t="s">
        <v>12</v>
      </c>
      <c r="D16" s="74">
        <v>1</v>
      </c>
      <c r="E16" s="74">
        <v>1</v>
      </c>
      <c r="F16" s="32">
        <v>239010</v>
      </c>
      <c r="G16" s="73">
        <v>149170</v>
      </c>
      <c r="H16" s="32"/>
      <c r="I16" s="32"/>
      <c r="J16" s="32">
        <v>173700</v>
      </c>
      <c r="K16" s="73">
        <v>78500</v>
      </c>
      <c r="L16" s="33">
        <f>SUM(J16)</f>
        <v>173700</v>
      </c>
      <c r="M16" s="117">
        <f>SUM(K16)</f>
        <v>78500</v>
      </c>
      <c r="N16" s="32"/>
      <c r="O16" s="32"/>
      <c r="P16" s="32"/>
      <c r="Q16" s="32"/>
      <c r="R16" s="34">
        <f>F16+L16+N16+P16</f>
        <v>412710</v>
      </c>
      <c r="S16" s="35">
        <f>G16+M16</f>
        <v>227670</v>
      </c>
      <c r="T16" s="34">
        <f>(S16/R16)*100</f>
        <v>55.16464345424148</v>
      </c>
      <c r="W16" s="42"/>
    </row>
    <row r="17" spans="1:23" s="36" customFormat="1" ht="26.25">
      <c r="A17" s="47"/>
      <c r="B17" s="130" t="s">
        <v>82</v>
      </c>
      <c r="C17" s="30" t="s">
        <v>12</v>
      </c>
      <c r="D17" s="118">
        <v>1</v>
      </c>
      <c r="E17" s="118">
        <v>1</v>
      </c>
      <c r="F17" s="31">
        <v>105000</v>
      </c>
      <c r="G17" s="122">
        <v>18024</v>
      </c>
      <c r="H17" s="31"/>
      <c r="I17" s="31"/>
      <c r="J17" s="116">
        <v>91350</v>
      </c>
      <c r="K17" s="115">
        <v>9750</v>
      </c>
      <c r="L17" s="117">
        <f>SUM(J17)</f>
        <v>91350</v>
      </c>
      <c r="M17" s="117">
        <f>SUM(K17)</f>
        <v>9750</v>
      </c>
      <c r="N17" s="31"/>
      <c r="O17" s="31"/>
      <c r="P17" s="31"/>
      <c r="Q17" s="31"/>
      <c r="R17" s="34">
        <f>F17+L17+N17+P17</f>
        <v>196350</v>
      </c>
      <c r="S17" s="35">
        <f>G17+M17</f>
        <v>27774</v>
      </c>
      <c r="T17" s="34">
        <f>(S17/R17)*100</f>
        <v>14.145148968678381</v>
      </c>
      <c r="W17" s="42"/>
    </row>
    <row r="18" spans="1:23" ht="26.25">
      <c r="A18" s="17">
        <v>3</v>
      </c>
      <c r="B18" s="26" t="s">
        <v>26</v>
      </c>
      <c r="C18" s="27"/>
      <c r="D18" s="75"/>
      <c r="E18" s="75"/>
      <c r="F18" s="23"/>
      <c r="G18" s="123"/>
      <c r="H18" s="21"/>
      <c r="I18" s="21"/>
      <c r="J18" s="21"/>
      <c r="K18" s="21"/>
      <c r="L18" s="21"/>
      <c r="M18" s="21"/>
      <c r="N18" s="23"/>
      <c r="O18" s="23"/>
      <c r="P18" s="23"/>
      <c r="Q18" s="23"/>
      <c r="R18" s="18"/>
      <c r="S18" s="22"/>
      <c r="T18" s="18"/>
      <c r="W18" s="42"/>
    </row>
    <row r="19" spans="1:23" s="36" customFormat="1" ht="26.25">
      <c r="A19" s="119"/>
      <c r="B19" s="130" t="s">
        <v>39</v>
      </c>
      <c r="C19" s="30" t="s">
        <v>33</v>
      </c>
      <c r="D19" s="74">
        <v>1</v>
      </c>
      <c r="E19" s="74">
        <v>1</v>
      </c>
      <c r="F19" s="32">
        <v>1575200</v>
      </c>
      <c r="G19" s="73">
        <v>253450</v>
      </c>
      <c r="H19" s="33"/>
      <c r="I19" s="33"/>
      <c r="J19" s="33"/>
      <c r="K19" s="138"/>
      <c r="L19" s="33"/>
      <c r="M19" s="33"/>
      <c r="N19" s="32"/>
      <c r="O19" s="32"/>
      <c r="P19" s="32"/>
      <c r="Q19" s="32"/>
      <c r="R19" s="34">
        <f>F19</f>
        <v>1575200</v>
      </c>
      <c r="S19" s="35">
        <f>G19</f>
        <v>253450</v>
      </c>
      <c r="T19" s="34">
        <f>(S19/R19)*100</f>
        <v>16.09002031488065</v>
      </c>
      <c r="W19" s="42"/>
    </row>
    <row r="20" spans="1:23" s="36" customFormat="1" ht="26.25">
      <c r="A20" s="119"/>
      <c r="B20" s="130" t="s">
        <v>86</v>
      </c>
      <c r="C20" s="30" t="s">
        <v>55</v>
      </c>
      <c r="D20" s="74">
        <v>96</v>
      </c>
      <c r="E20" s="74">
        <v>32</v>
      </c>
      <c r="F20" s="32">
        <v>8512472</v>
      </c>
      <c r="G20" s="73">
        <v>2616642</v>
      </c>
      <c r="H20" s="33"/>
      <c r="I20" s="33"/>
      <c r="J20" s="33"/>
      <c r="K20" s="138"/>
      <c r="L20" s="33"/>
      <c r="M20" s="33"/>
      <c r="N20" s="32"/>
      <c r="O20" s="32"/>
      <c r="P20" s="32"/>
      <c r="Q20" s="32"/>
      <c r="R20" s="34">
        <f>F20</f>
        <v>8512472</v>
      </c>
      <c r="S20" s="35">
        <f>G20</f>
        <v>2616642</v>
      </c>
      <c r="T20" s="34">
        <f>(S20/R20)*100</f>
        <v>30.73892049219075</v>
      </c>
      <c r="W20" s="42"/>
    </row>
    <row r="21" spans="1:23" s="36" customFormat="1" ht="26.25">
      <c r="A21" s="47"/>
      <c r="B21" s="121" t="s">
        <v>63</v>
      </c>
      <c r="C21" s="30" t="s">
        <v>16</v>
      </c>
      <c r="D21" s="118">
        <v>650</v>
      </c>
      <c r="E21" s="118" t="s">
        <v>84</v>
      </c>
      <c r="G21" s="122"/>
      <c r="H21" s="31"/>
      <c r="I21" s="31"/>
      <c r="J21" s="31">
        <v>2210000</v>
      </c>
      <c r="K21" s="41">
        <v>2210000</v>
      </c>
      <c r="L21" s="117">
        <f>SUM(J21)</f>
        <v>2210000</v>
      </c>
      <c r="M21" s="117">
        <f>SUM(K21)</f>
        <v>2210000</v>
      </c>
      <c r="N21" s="31"/>
      <c r="O21" s="31"/>
      <c r="P21" s="31"/>
      <c r="Q21" s="31"/>
      <c r="R21" s="34">
        <f>SUM(F21,L21)</f>
        <v>2210000</v>
      </c>
      <c r="S21" s="35">
        <f>SUM(G21,M21)</f>
        <v>2210000</v>
      </c>
      <c r="T21" s="34">
        <f>(S21/R21)*100</f>
        <v>100</v>
      </c>
      <c r="W21" s="42"/>
    </row>
    <row r="22" spans="1:23" s="36" customFormat="1" ht="26.25">
      <c r="A22" s="17">
        <v>4</v>
      </c>
      <c r="B22" s="50" t="s">
        <v>27</v>
      </c>
      <c r="C22" s="27"/>
      <c r="D22" s="132"/>
      <c r="E22" s="132"/>
      <c r="F22" s="133"/>
      <c r="G22" s="134"/>
      <c r="H22" s="133"/>
      <c r="I22" s="133"/>
      <c r="J22" s="135"/>
      <c r="K22" s="136"/>
      <c r="L22" s="137"/>
      <c r="M22" s="137"/>
      <c r="N22" s="133"/>
      <c r="O22" s="133"/>
      <c r="P22" s="133"/>
      <c r="Q22" s="133"/>
      <c r="R22" s="18"/>
      <c r="S22" s="22"/>
      <c r="T22" s="18"/>
      <c r="W22" s="42"/>
    </row>
    <row r="23" spans="1:23" s="36" customFormat="1" ht="26.25">
      <c r="A23" s="47"/>
      <c r="B23" s="48" t="s">
        <v>41</v>
      </c>
      <c r="C23" s="39" t="s">
        <v>16</v>
      </c>
      <c r="D23" s="118" t="s">
        <v>84</v>
      </c>
      <c r="E23" s="118" t="s">
        <v>84</v>
      </c>
      <c r="F23" s="31">
        <v>800000</v>
      </c>
      <c r="G23" s="122">
        <v>53239.5</v>
      </c>
      <c r="H23" s="31"/>
      <c r="I23" s="31"/>
      <c r="J23" s="116"/>
      <c r="K23" s="41"/>
      <c r="L23" s="117"/>
      <c r="M23" s="117"/>
      <c r="N23" s="31"/>
      <c r="O23" s="31"/>
      <c r="P23" s="31"/>
      <c r="Q23" s="31"/>
      <c r="R23" s="34">
        <f>SUM(F23)</f>
        <v>800000</v>
      </c>
      <c r="S23" s="35">
        <f>SUM(G23,M23)</f>
        <v>53239.5</v>
      </c>
      <c r="T23" s="34">
        <f>(S23/R23)*100</f>
        <v>6.654937499999999</v>
      </c>
      <c r="W23" s="42"/>
    </row>
    <row r="24" spans="1:23" s="36" customFormat="1" ht="26.25">
      <c r="A24" s="47"/>
      <c r="B24" s="48" t="s">
        <v>40</v>
      </c>
      <c r="C24" s="30" t="s">
        <v>14</v>
      </c>
      <c r="D24" s="118" t="s">
        <v>84</v>
      </c>
      <c r="E24" s="118" t="s">
        <v>84</v>
      </c>
      <c r="F24" s="31">
        <v>1085200</v>
      </c>
      <c r="G24" s="122">
        <v>156408</v>
      </c>
      <c r="H24" s="31"/>
      <c r="I24" s="31"/>
      <c r="J24" s="116"/>
      <c r="K24" s="41"/>
      <c r="L24" s="117"/>
      <c r="M24" s="117"/>
      <c r="N24" s="31"/>
      <c r="O24" s="31"/>
      <c r="P24" s="31"/>
      <c r="Q24" s="31"/>
      <c r="R24" s="34">
        <f>SUM(F24)</f>
        <v>1085200</v>
      </c>
      <c r="S24" s="35">
        <f>SUM(G24,M24)</f>
        <v>156408</v>
      </c>
      <c r="T24" s="34">
        <f>(S24/R24)*100</f>
        <v>14.412827128639883</v>
      </c>
      <c r="W24" s="42"/>
    </row>
    <row r="25" spans="1:23" ht="26.25">
      <c r="A25" s="17">
        <v>5</v>
      </c>
      <c r="B25" s="26" t="s">
        <v>30</v>
      </c>
      <c r="C25" s="27"/>
      <c r="D25" s="75"/>
      <c r="E25" s="75"/>
      <c r="F25" s="23"/>
      <c r="G25" s="123"/>
      <c r="H25" s="21"/>
      <c r="I25" s="21"/>
      <c r="J25" s="21"/>
      <c r="K25" s="21"/>
      <c r="L25" s="21"/>
      <c r="M25" s="21"/>
      <c r="N25" s="23"/>
      <c r="O25" s="23"/>
      <c r="P25" s="23"/>
      <c r="Q25" s="23"/>
      <c r="R25" s="18"/>
      <c r="S25" s="22"/>
      <c r="T25" s="18"/>
      <c r="W25" s="42"/>
    </row>
    <row r="26" spans="1:23" s="36" customFormat="1" ht="26.25">
      <c r="A26" s="47"/>
      <c r="B26" s="121" t="s">
        <v>59</v>
      </c>
      <c r="C26" s="30" t="s">
        <v>31</v>
      </c>
      <c r="D26" s="74">
        <v>1</v>
      </c>
      <c r="E26" s="74" t="s">
        <v>84</v>
      </c>
      <c r="F26" s="32">
        <v>816100</v>
      </c>
      <c r="G26" s="73">
        <v>441803.87</v>
      </c>
      <c r="H26" s="32"/>
      <c r="I26" s="32"/>
      <c r="J26" s="32"/>
      <c r="K26" s="32"/>
      <c r="L26" s="33"/>
      <c r="M26" s="33"/>
      <c r="N26" s="32"/>
      <c r="O26" s="32"/>
      <c r="P26" s="32"/>
      <c r="Q26" s="32"/>
      <c r="R26" s="34">
        <f aca="true" t="shared" si="0" ref="R26:S29">F26+L26+N26+P26</f>
        <v>816100</v>
      </c>
      <c r="S26" s="35">
        <f t="shared" si="0"/>
        <v>441803.87</v>
      </c>
      <c r="T26" s="34">
        <f aca="true" t="shared" si="1" ref="T26:T31">(S26/R26)*100</f>
        <v>54.13599681411591</v>
      </c>
      <c r="W26" s="42"/>
    </row>
    <row r="27" spans="1:23" s="36" customFormat="1" ht="26.25">
      <c r="A27" s="47"/>
      <c r="B27" s="121" t="s">
        <v>51</v>
      </c>
      <c r="C27" s="30" t="s">
        <v>14</v>
      </c>
      <c r="D27" s="74">
        <v>450</v>
      </c>
      <c r="E27" s="74">
        <v>100</v>
      </c>
      <c r="F27" s="32">
        <v>175000</v>
      </c>
      <c r="G27" s="73">
        <v>51601.25</v>
      </c>
      <c r="H27" s="32"/>
      <c r="I27" s="32"/>
      <c r="J27" s="32"/>
      <c r="K27" s="32"/>
      <c r="L27" s="33"/>
      <c r="M27" s="33"/>
      <c r="N27" s="32"/>
      <c r="O27" s="32"/>
      <c r="P27" s="32"/>
      <c r="Q27" s="32"/>
      <c r="R27" s="34">
        <f t="shared" si="0"/>
        <v>175000</v>
      </c>
      <c r="S27" s="35">
        <f t="shared" si="0"/>
        <v>51601.25</v>
      </c>
      <c r="T27" s="34">
        <f t="shared" si="1"/>
        <v>29.48642857142857</v>
      </c>
      <c r="W27" s="42"/>
    </row>
    <row r="28" spans="1:23" s="36" customFormat="1" ht="26.25">
      <c r="A28" s="47"/>
      <c r="B28" s="121" t="s">
        <v>62</v>
      </c>
      <c r="C28" s="30" t="s">
        <v>33</v>
      </c>
      <c r="D28" s="74">
        <v>3</v>
      </c>
      <c r="E28" s="74">
        <v>3</v>
      </c>
      <c r="F28" s="32">
        <v>200000</v>
      </c>
      <c r="G28" s="73">
        <v>43960.5</v>
      </c>
      <c r="H28" s="32"/>
      <c r="I28" s="32"/>
      <c r="J28" s="32"/>
      <c r="K28" s="32"/>
      <c r="L28" s="33"/>
      <c r="M28" s="33"/>
      <c r="N28" s="32"/>
      <c r="O28" s="32"/>
      <c r="P28" s="32"/>
      <c r="Q28" s="32"/>
      <c r="R28" s="34">
        <f t="shared" si="0"/>
        <v>200000</v>
      </c>
      <c r="S28" s="35">
        <f t="shared" si="0"/>
        <v>43960.5</v>
      </c>
      <c r="T28" s="34">
        <f t="shared" si="1"/>
        <v>21.98025</v>
      </c>
      <c r="W28" s="42"/>
    </row>
    <row r="29" spans="1:23" s="36" customFormat="1" ht="26.25">
      <c r="A29" s="119"/>
      <c r="B29" s="121" t="s">
        <v>64</v>
      </c>
      <c r="C29" s="30" t="s">
        <v>33</v>
      </c>
      <c r="D29" s="74">
        <v>1</v>
      </c>
      <c r="E29" s="74">
        <v>1</v>
      </c>
      <c r="F29" s="32">
        <v>100000</v>
      </c>
      <c r="G29" s="73">
        <v>13320</v>
      </c>
      <c r="H29" s="33"/>
      <c r="I29" s="33"/>
      <c r="J29" s="33"/>
      <c r="K29" s="33"/>
      <c r="L29" s="33"/>
      <c r="M29" s="33"/>
      <c r="N29" s="32"/>
      <c r="O29" s="32"/>
      <c r="P29" s="32"/>
      <c r="Q29" s="32"/>
      <c r="R29" s="34">
        <f t="shared" si="0"/>
        <v>100000</v>
      </c>
      <c r="S29" s="35">
        <f t="shared" si="0"/>
        <v>13320</v>
      </c>
      <c r="T29" s="34">
        <f t="shared" si="1"/>
        <v>13.320000000000002</v>
      </c>
      <c r="W29" s="42"/>
    </row>
    <row r="30" spans="1:23" s="36" customFormat="1" ht="27" thickBot="1">
      <c r="A30" s="72"/>
      <c r="B30" s="130" t="s">
        <v>53</v>
      </c>
      <c r="C30" s="30" t="s">
        <v>32</v>
      </c>
      <c r="D30" s="74" t="s">
        <v>84</v>
      </c>
      <c r="E30" s="74" t="s">
        <v>84</v>
      </c>
      <c r="F30" s="32">
        <v>36000</v>
      </c>
      <c r="G30" s="73" t="s">
        <v>84</v>
      </c>
      <c r="H30" s="32"/>
      <c r="I30" s="32"/>
      <c r="J30" s="32"/>
      <c r="K30" s="32"/>
      <c r="L30" s="33"/>
      <c r="M30" s="33"/>
      <c r="N30" s="32"/>
      <c r="O30" s="32"/>
      <c r="P30" s="32"/>
      <c r="Q30" s="32"/>
      <c r="R30" s="34">
        <f>F30+L30+N30+P30</f>
        <v>36000</v>
      </c>
      <c r="S30" s="35">
        <f>SUM(G30,M30)</f>
        <v>0</v>
      </c>
      <c r="T30" s="34">
        <f t="shared" si="1"/>
        <v>0</v>
      </c>
      <c r="W30" s="42"/>
    </row>
    <row r="31" spans="1:23" ht="30.75" thickBot="1" thickTop="1">
      <c r="A31" s="182" t="s">
        <v>17</v>
      </c>
      <c r="B31" s="183"/>
      <c r="C31" s="4"/>
      <c r="D31" s="82"/>
      <c r="E31" s="82"/>
      <c r="F31" s="16">
        <f aca="true" t="shared" si="2" ref="F31:Q31">SUM(F8:F30)</f>
        <v>17662222</v>
      </c>
      <c r="G31" s="16">
        <f t="shared" si="2"/>
        <v>4051280.41</v>
      </c>
      <c r="H31" s="16">
        <f t="shared" si="2"/>
        <v>0</v>
      </c>
      <c r="I31" s="16">
        <f t="shared" si="2"/>
        <v>0</v>
      </c>
      <c r="J31" s="16">
        <f t="shared" si="2"/>
        <v>25475980</v>
      </c>
      <c r="K31" s="16">
        <f t="shared" si="2"/>
        <v>9318000</v>
      </c>
      <c r="L31" s="16">
        <f t="shared" si="2"/>
        <v>25475980</v>
      </c>
      <c r="M31" s="16">
        <f t="shared" si="2"/>
        <v>9318000</v>
      </c>
      <c r="N31" s="16">
        <f t="shared" si="2"/>
        <v>10000000</v>
      </c>
      <c r="O31" s="16">
        <f t="shared" si="2"/>
        <v>0</v>
      </c>
      <c r="P31" s="16">
        <f t="shared" si="2"/>
        <v>0</v>
      </c>
      <c r="Q31" s="16">
        <f t="shared" si="2"/>
        <v>0</v>
      </c>
      <c r="R31" s="16">
        <f>SUM(R9,R10,R11,R12,R13,R15,R16,R17,R19,R20,R21,R23,R24,R26,R27,R28,R29,R30)</f>
        <v>53138202</v>
      </c>
      <c r="S31" s="16">
        <f>SUM(S9,S10,S11,S12,S15,S16,S17,S19,S20,S21,S23,S24,S26,S27,S28,S29)</f>
        <v>13369280.409999998</v>
      </c>
      <c r="T31" s="45">
        <f t="shared" si="1"/>
        <v>25.159451970166398</v>
      </c>
      <c r="W31" s="43"/>
    </row>
    <row r="32" spans="6:19" ht="21.75" thickTop="1">
      <c r="F32" s="5"/>
      <c r="G32" s="5"/>
      <c r="J32" s="5"/>
      <c r="K32" s="5"/>
      <c r="R32" s="5"/>
      <c r="S32" s="5"/>
    </row>
    <row r="33" spans="1:20" ht="21">
      <c r="A33" s="124"/>
      <c r="I33" s="6"/>
      <c r="J33" s="6"/>
      <c r="K33" s="6"/>
      <c r="L33" s="6"/>
      <c r="M33" s="6"/>
      <c r="N33" s="7"/>
      <c r="R33" s="127" t="s">
        <v>72</v>
      </c>
      <c r="S33" s="128" t="s">
        <v>75</v>
      </c>
      <c r="T33" s="129"/>
    </row>
    <row r="34" spans="18:20" ht="21">
      <c r="R34" s="127" t="s">
        <v>73</v>
      </c>
      <c r="S34" s="128" t="s">
        <v>76</v>
      </c>
      <c r="T34" s="129"/>
    </row>
    <row r="35" spans="18:20" ht="21">
      <c r="R35" s="127" t="s">
        <v>74</v>
      </c>
      <c r="S35" s="128" t="s">
        <v>77</v>
      </c>
      <c r="T35" s="129"/>
    </row>
    <row r="36" spans="2:20" ht="21">
      <c r="B36" s="120"/>
      <c r="R36" s="127" t="s">
        <v>71</v>
      </c>
      <c r="S36" s="131" t="s">
        <v>93</v>
      </c>
      <c r="T36" s="129"/>
    </row>
    <row r="37" ht="21">
      <c r="B37" s="120"/>
    </row>
  </sheetData>
  <sheetProtection/>
  <mergeCells count="18">
    <mergeCell ref="A2:R2"/>
    <mergeCell ref="A31:B31"/>
    <mergeCell ref="P6:Q6"/>
    <mergeCell ref="A1:R1"/>
    <mergeCell ref="C4:E5"/>
    <mergeCell ref="F4:T4"/>
    <mergeCell ref="F5:G5"/>
    <mergeCell ref="N5:O5"/>
    <mergeCell ref="R6:T6"/>
    <mergeCell ref="C6:C7"/>
    <mergeCell ref="D6:D7"/>
    <mergeCell ref="P5:Q5"/>
    <mergeCell ref="R5:T5"/>
    <mergeCell ref="H5:M5"/>
    <mergeCell ref="H6:I6"/>
    <mergeCell ref="J6:K6"/>
    <mergeCell ref="L6:M6"/>
    <mergeCell ref="N6:O6"/>
  </mergeCells>
  <printOptions/>
  <pageMargins left="0" right="0.2" top="0.7874015748031497" bottom="0.7874015748031497" header="0.5118110236220472" footer="0.5118110236220472"/>
  <pageSetup horizontalDpi="300" verticalDpi="3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36"/>
  <sheetViews>
    <sheetView showGridLines="0" zoomScalePageLayoutView="0" workbookViewId="0" topLeftCell="A1">
      <selection activeCell="O7" sqref="O7"/>
    </sheetView>
  </sheetViews>
  <sheetFormatPr defaultColWidth="9.140625" defaultRowHeight="15"/>
  <cols>
    <col min="1" max="1" width="5.28125" style="1" customWidth="1"/>
    <col min="2" max="2" width="48.57421875" style="1" customWidth="1"/>
    <col min="3" max="3" width="13.7109375" style="1" hidden="1" customWidth="1"/>
    <col min="4" max="4" width="15.140625" style="1" hidden="1" customWidth="1"/>
    <col min="5" max="6" width="5.140625" style="1" hidden="1" customWidth="1"/>
    <col min="7" max="7" width="14.421875" style="1" hidden="1" customWidth="1"/>
    <col min="8" max="8" width="13.8515625" style="1" hidden="1" customWidth="1"/>
    <col min="9" max="9" width="14.57421875" style="1" hidden="1" customWidth="1"/>
    <col min="10" max="10" width="13.7109375" style="1" hidden="1" customWidth="1"/>
    <col min="11" max="11" width="14.00390625" style="1" hidden="1" customWidth="1"/>
    <col min="12" max="12" width="13.28125" style="1" hidden="1" customWidth="1"/>
    <col min="13" max="14" width="14.7109375" style="1" hidden="1" customWidth="1"/>
    <col min="15" max="15" width="17.8515625" style="1" customWidth="1"/>
    <col min="16" max="16" width="15.140625" style="1" customWidth="1"/>
    <col min="17" max="17" width="9.7109375" style="1" customWidth="1"/>
    <col min="18" max="18" width="10.28125" style="1" customWidth="1"/>
    <col min="19" max="19" width="9.00390625" style="1" customWidth="1"/>
    <col min="20" max="20" width="18.57421875" style="1" customWidth="1"/>
    <col min="21" max="16384" width="9.00390625" style="1" customWidth="1"/>
  </cols>
  <sheetData>
    <row r="1" spans="1:18" ht="21">
      <c r="A1" s="188" t="s">
        <v>102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3" spans="1:20" ht="26.25">
      <c r="A3" s="168">
        <v>1</v>
      </c>
      <c r="B3" s="169" t="s">
        <v>94</v>
      </c>
      <c r="C3" s="155"/>
      <c r="D3" s="155"/>
      <c r="E3" s="155"/>
      <c r="F3" s="155"/>
      <c r="G3" s="155"/>
      <c r="H3" s="155"/>
      <c r="I3" s="156"/>
      <c r="J3" s="156"/>
      <c r="K3" s="155"/>
      <c r="L3" s="155"/>
      <c r="M3" s="155"/>
      <c r="N3" s="155"/>
      <c r="O3" s="170" t="s">
        <v>99</v>
      </c>
      <c r="P3" s="171" t="s">
        <v>100</v>
      </c>
      <c r="Q3" s="171" t="s">
        <v>103</v>
      </c>
      <c r="R3" s="172" t="s">
        <v>101</v>
      </c>
      <c r="T3" s="42"/>
    </row>
    <row r="4" spans="1:20" s="36" customFormat="1" ht="26.25">
      <c r="A4" s="119"/>
      <c r="B4" s="130" t="s">
        <v>87</v>
      </c>
      <c r="C4" s="40">
        <v>250100</v>
      </c>
      <c r="D4" s="40">
        <v>64380</v>
      </c>
      <c r="E4" s="40"/>
      <c r="F4" s="40"/>
      <c r="G4" s="40"/>
      <c r="H4" s="40"/>
      <c r="I4" s="33"/>
      <c r="J4" s="33"/>
      <c r="K4" s="40"/>
      <c r="L4" s="40"/>
      <c r="M4" s="40"/>
      <c r="N4" s="40"/>
      <c r="O4" s="140">
        <f>SUM(C4,I4)</f>
        <v>250100</v>
      </c>
      <c r="P4" s="141">
        <f>SUM(D4,J4)</f>
        <v>64380</v>
      </c>
      <c r="Q4" s="141">
        <f aca="true" t="shared" si="0" ref="Q4:Q9">(P4/O4)*100</f>
        <v>25.74170331867253</v>
      </c>
      <c r="R4" s="142">
        <f>100-Q4</f>
        <v>74.25829668132747</v>
      </c>
      <c r="T4" s="42"/>
    </row>
    <row r="5" spans="1:20" s="36" customFormat="1" ht="26.25">
      <c r="A5" s="47"/>
      <c r="B5" s="130" t="s">
        <v>79</v>
      </c>
      <c r="C5" s="41">
        <v>120000</v>
      </c>
      <c r="D5" s="115">
        <v>46011.79</v>
      </c>
      <c r="E5" s="41"/>
      <c r="F5" s="41"/>
      <c r="G5" s="116">
        <v>1765000</v>
      </c>
      <c r="H5" s="41">
        <v>772830</v>
      </c>
      <c r="I5" s="117">
        <f>SUM(G5)</f>
        <v>1765000</v>
      </c>
      <c r="J5" s="117">
        <f>F5+H5</f>
        <v>772830</v>
      </c>
      <c r="K5" s="41"/>
      <c r="L5" s="41"/>
      <c r="M5" s="41"/>
      <c r="N5" s="41"/>
      <c r="O5" s="140">
        <f>C5+I5+K5+M5</f>
        <v>1885000</v>
      </c>
      <c r="P5" s="141">
        <f>SUM(D5,J5)</f>
        <v>818841.79</v>
      </c>
      <c r="Q5" s="141">
        <f t="shared" si="0"/>
        <v>43.43988275862069</v>
      </c>
      <c r="R5" s="142">
        <f aca="true" t="shared" si="1" ref="R5:R30">100-Q5</f>
        <v>56.56011724137931</v>
      </c>
      <c r="T5" s="42"/>
    </row>
    <row r="6" spans="1:20" s="36" customFormat="1" ht="26.25">
      <c r="A6" s="47"/>
      <c r="B6" s="130" t="s">
        <v>80</v>
      </c>
      <c r="C6" s="41">
        <v>200000</v>
      </c>
      <c r="D6" s="115">
        <v>4450</v>
      </c>
      <c r="E6" s="41"/>
      <c r="F6" s="41"/>
      <c r="G6" s="116">
        <v>20402170</v>
      </c>
      <c r="H6" s="115">
        <v>6200840</v>
      </c>
      <c r="I6" s="117">
        <f>SUM(G6)</f>
        <v>20402170</v>
      </c>
      <c r="J6" s="117">
        <f>SUM(H6)</f>
        <v>6200840</v>
      </c>
      <c r="K6" s="41"/>
      <c r="L6" s="41"/>
      <c r="M6" s="41"/>
      <c r="N6" s="41"/>
      <c r="O6" s="140">
        <f>SUM(C6,I6)</f>
        <v>20602170</v>
      </c>
      <c r="P6" s="141">
        <f>SUM(D6,J6)</f>
        <v>6205290</v>
      </c>
      <c r="Q6" s="141">
        <f t="shared" si="0"/>
        <v>30.1195941980869</v>
      </c>
      <c r="R6" s="142">
        <f t="shared" si="1"/>
        <v>69.8804058019131</v>
      </c>
      <c r="T6" s="42"/>
    </row>
    <row r="7" spans="1:20" s="36" customFormat="1" ht="26.25">
      <c r="A7" s="47"/>
      <c r="B7" s="48" t="s">
        <v>91</v>
      </c>
      <c r="C7" s="41">
        <v>249940</v>
      </c>
      <c r="D7" s="115" t="s">
        <v>84</v>
      </c>
      <c r="E7" s="41"/>
      <c r="F7" s="41"/>
      <c r="G7" s="116">
        <v>833760</v>
      </c>
      <c r="H7" s="115">
        <v>46080</v>
      </c>
      <c r="I7" s="117">
        <f>SUM(G7)</f>
        <v>833760</v>
      </c>
      <c r="J7" s="117">
        <f>SUM(H7)</f>
        <v>46080</v>
      </c>
      <c r="K7" s="41"/>
      <c r="L7" s="41"/>
      <c r="M7" s="41"/>
      <c r="N7" s="41"/>
      <c r="O7" s="140">
        <f>SUM(C7,I7)</f>
        <v>1083700</v>
      </c>
      <c r="P7" s="141">
        <f>SUM(D7,J7)</f>
        <v>46080</v>
      </c>
      <c r="Q7" s="141">
        <f t="shared" si="0"/>
        <v>4.252099289471256</v>
      </c>
      <c r="R7" s="142">
        <f t="shared" si="1"/>
        <v>95.74790071052874</v>
      </c>
      <c r="T7" s="42"/>
    </row>
    <row r="8" spans="1:20" s="36" customFormat="1" ht="26.25">
      <c r="A8" s="47"/>
      <c r="B8" s="48" t="s">
        <v>92</v>
      </c>
      <c r="C8" s="41">
        <v>2180000</v>
      </c>
      <c r="D8" s="115" t="s">
        <v>84</v>
      </c>
      <c r="E8" s="41"/>
      <c r="F8" s="41"/>
      <c r="G8" s="116"/>
      <c r="H8" s="115"/>
      <c r="I8" s="117"/>
      <c r="J8" s="117"/>
      <c r="K8" s="41">
        <v>10000000</v>
      </c>
      <c r="L8" s="115" t="s">
        <v>84</v>
      </c>
      <c r="M8" s="41"/>
      <c r="N8" s="41"/>
      <c r="O8" s="140">
        <f>SUM(C8+I8+K8)</f>
        <v>12180000</v>
      </c>
      <c r="P8" s="141">
        <f>SUM(D8,J8)</f>
        <v>0</v>
      </c>
      <c r="Q8" s="141">
        <f t="shared" si="0"/>
        <v>0</v>
      </c>
      <c r="R8" s="142">
        <f t="shared" si="1"/>
        <v>100</v>
      </c>
      <c r="T8" s="42"/>
    </row>
    <row r="9" spans="1:20" s="36" customFormat="1" ht="26.25">
      <c r="A9" s="47"/>
      <c r="B9" s="48"/>
      <c r="C9" s="41"/>
      <c r="D9" s="115"/>
      <c r="E9" s="41"/>
      <c r="F9" s="41"/>
      <c r="G9" s="116"/>
      <c r="H9" s="115"/>
      <c r="I9" s="117"/>
      <c r="J9" s="117"/>
      <c r="K9" s="41"/>
      <c r="L9" s="115"/>
      <c r="M9" s="41"/>
      <c r="N9" s="41"/>
      <c r="O9" s="144">
        <f>SUM(O4:O8)</f>
        <v>36000970</v>
      </c>
      <c r="P9" s="145">
        <f>SUM(P4:P7)</f>
        <v>7134591.79</v>
      </c>
      <c r="Q9" s="145">
        <f t="shared" si="0"/>
        <v>19.817776548798545</v>
      </c>
      <c r="R9" s="146">
        <f t="shared" si="1"/>
        <v>80.18222345120145</v>
      </c>
      <c r="T9" s="42"/>
    </row>
    <row r="10" spans="1:20" ht="26.25">
      <c r="A10" s="168">
        <v>2</v>
      </c>
      <c r="B10" s="173" t="s">
        <v>95</v>
      </c>
      <c r="C10" s="155"/>
      <c r="D10" s="155"/>
      <c r="E10" s="155"/>
      <c r="F10" s="155"/>
      <c r="G10" s="155"/>
      <c r="H10" s="155"/>
      <c r="I10" s="156"/>
      <c r="J10" s="160"/>
      <c r="K10" s="155"/>
      <c r="L10" s="155"/>
      <c r="M10" s="155"/>
      <c r="N10" s="155"/>
      <c r="O10" s="157"/>
      <c r="P10" s="158"/>
      <c r="Q10" s="158"/>
      <c r="R10" s="159"/>
      <c r="T10" s="42"/>
    </row>
    <row r="11" spans="1:20" s="36" customFormat="1" ht="26.25">
      <c r="A11" s="47"/>
      <c r="B11" s="130" t="s">
        <v>81</v>
      </c>
      <c r="C11" s="32">
        <v>1018200</v>
      </c>
      <c r="D11" s="73">
        <v>138819.5</v>
      </c>
      <c r="E11" s="33"/>
      <c r="F11" s="33"/>
      <c r="G11" s="33"/>
      <c r="H11" s="33"/>
      <c r="I11" s="33"/>
      <c r="J11" s="117"/>
      <c r="K11" s="32"/>
      <c r="L11" s="32"/>
      <c r="M11" s="32"/>
      <c r="N11" s="32"/>
      <c r="O11" s="140">
        <f>C11+I11+K11+M11</f>
        <v>1018200</v>
      </c>
      <c r="P11" s="141">
        <f>SUM(D11,J11)</f>
        <v>138819.5</v>
      </c>
      <c r="Q11" s="141">
        <f>(P11/O11)*100</f>
        <v>13.633814574739736</v>
      </c>
      <c r="R11" s="142">
        <f t="shared" si="1"/>
        <v>86.36618542526027</v>
      </c>
      <c r="T11" s="42"/>
    </row>
    <row r="12" spans="1:20" s="36" customFormat="1" ht="26.25">
      <c r="A12" s="47"/>
      <c r="B12" s="121" t="s">
        <v>48</v>
      </c>
      <c r="C12" s="32">
        <v>239010</v>
      </c>
      <c r="D12" s="73">
        <v>149170</v>
      </c>
      <c r="E12" s="32"/>
      <c r="F12" s="32"/>
      <c r="G12" s="32">
        <v>173700</v>
      </c>
      <c r="H12" s="73">
        <v>78500</v>
      </c>
      <c r="I12" s="33">
        <f>SUM(G12)</f>
        <v>173700</v>
      </c>
      <c r="J12" s="117">
        <f>SUM(H12)</f>
        <v>78500</v>
      </c>
      <c r="K12" s="32"/>
      <c r="L12" s="32"/>
      <c r="M12" s="32"/>
      <c r="N12" s="32"/>
      <c r="O12" s="140">
        <f>C12+I12+K12+M12</f>
        <v>412710</v>
      </c>
      <c r="P12" s="141">
        <f>D12+J12</f>
        <v>227670</v>
      </c>
      <c r="Q12" s="141">
        <f>(P12/O12)*100</f>
        <v>55.16464345424148</v>
      </c>
      <c r="R12" s="142">
        <f t="shared" si="1"/>
        <v>44.83535654575852</v>
      </c>
      <c r="T12" s="42"/>
    </row>
    <row r="13" spans="1:20" s="36" customFormat="1" ht="26.25">
      <c r="A13" s="47"/>
      <c r="B13" s="130" t="s">
        <v>82</v>
      </c>
      <c r="C13" s="31">
        <v>105000</v>
      </c>
      <c r="D13" s="122">
        <v>18024</v>
      </c>
      <c r="E13" s="31"/>
      <c r="F13" s="31"/>
      <c r="G13" s="116">
        <v>91350</v>
      </c>
      <c r="H13" s="115">
        <v>9750</v>
      </c>
      <c r="I13" s="117">
        <f>SUM(G13)</f>
        <v>91350</v>
      </c>
      <c r="J13" s="117">
        <f>SUM(H13)</f>
        <v>9750</v>
      </c>
      <c r="K13" s="31"/>
      <c r="L13" s="31"/>
      <c r="M13" s="31"/>
      <c r="N13" s="31"/>
      <c r="O13" s="140">
        <f>C13+I13+K13+M13</f>
        <v>196350</v>
      </c>
      <c r="P13" s="141">
        <f>D13+J13</f>
        <v>27774</v>
      </c>
      <c r="Q13" s="141">
        <f>(P13/O13)*100</f>
        <v>14.145148968678381</v>
      </c>
      <c r="R13" s="142">
        <f t="shared" si="1"/>
        <v>85.85485103132162</v>
      </c>
      <c r="T13" s="42"/>
    </row>
    <row r="14" spans="1:20" s="36" customFormat="1" ht="26.25">
      <c r="A14" s="47"/>
      <c r="B14" s="130"/>
      <c r="C14" s="31"/>
      <c r="D14" s="122"/>
      <c r="E14" s="31"/>
      <c r="F14" s="31"/>
      <c r="G14" s="116"/>
      <c r="H14" s="115"/>
      <c r="I14" s="117"/>
      <c r="J14" s="117"/>
      <c r="K14" s="31"/>
      <c r="L14" s="31"/>
      <c r="M14" s="31"/>
      <c r="N14" s="31"/>
      <c r="O14" s="144">
        <f>SUM(O11:O13)</f>
        <v>1627260</v>
      </c>
      <c r="P14" s="145">
        <f>SUM(P11:P13)</f>
        <v>394263.5</v>
      </c>
      <c r="Q14" s="145">
        <f>(P14/O14)*100</f>
        <v>24.228672738222535</v>
      </c>
      <c r="R14" s="146">
        <f t="shared" si="1"/>
        <v>75.77132726177746</v>
      </c>
      <c r="T14" s="42"/>
    </row>
    <row r="15" spans="1:20" ht="26.25">
      <c r="A15" s="168">
        <v>3</v>
      </c>
      <c r="B15" s="173" t="s">
        <v>96</v>
      </c>
      <c r="C15" s="162"/>
      <c r="D15" s="163"/>
      <c r="E15" s="156"/>
      <c r="F15" s="156"/>
      <c r="G15" s="156"/>
      <c r="H15" s="156"/>
      <c r="I15" s="156"/>
      <c r="J15" s="156"/>
      <c r="K15" s="162"/>
      <c r="L15" s="162"/>
      <c r="M15" s="162"/>
      <c r="N15" s="162"/>
      <c r="O15" s="157"/>
      <c r="P15" s="158"/>
      <c r="Q15" s="158"/>
      <c r="R15" s="159"/>
      <c r="T15" s="42"/>
    </row>
    <row r="16" spans="1:20" s="36" customFormat="1" ht="26.25">
      <c r="A16" s="119"/>
      <c r="B16" s="130" t="s">
        <v>39</v>
      </c>
      <c r="C16" s="32">
        <v>1575200</v>
      </c>
      <c r="D16" s="73">
        <v>253450</v>
      </c>
      <c r="E16" s="33"/>
      <c r="F16" s="33"/>
      <c r="G16" s="33"/>
      <c r="H16" s="138"/>
      <c r="I16" s="33"/>
      <c r="J16" s="33"/>
      <c r="K16" s="32"/>
      <c r="L16" s="32"/>
      <c r="M16" s="32"/>
      <c r="N16" s="32"/>
      <c r="O16" s="140">
        <f>C16</f>
        <v>1575200</v>
      </c>
      <c r="P16" s="141">
        <f>D16</f>
        <v>253450</v>
      </c>
      <c r="Q16" s="141">
        <f aca="true" t="shared" si="2" ref="Q16:Q22">(P16/O16)*100</f>
        <v>16.09002031488065</v>
      </c>
      <c r="R16" s="142">
        <f t="shared" si="1"/>
        <v>83.90997968511935</v>
      </c>
      <c r="T16" s="42"/>
    </row>
    <row r="17" spans="1:20" s="36" customFormat="1" ht="26.25">
      <c r="A17" s="119"/>
      <c r="B17" s="130" t="s">
        <v>86</v>
      </c>
      <c r="C17" s="32">
        <v>8512472</v>
      </c>
      <c r="D17" s="73">
        <v>2616642</v>
      </c>
      <c r="E17" s="33"/>
      <c r="F17" s="33"/>
      <c r="G17" s="33"/>
      <c r="H17" s="138"/>
      <c r="I17" s="33"/>
      <c r="J17" s="33"/>
      <c r="K17" s="32"/>
      <c r="L17" s="32"/>
      <c r="M17" s="32"/>
      <c r="N17" s="32"/>
      <c r="O17" s="140">
        <f>C17</f>
        <v>8512472</v>
      </c>
      <c r="P17" s="141">
        <f>D17</f>
        <v>2616642</v>
      </c>
      <c r="Q17" s="141">
        <f t="shared" si="2"/>
        <v>30.73892049219075</v>
      </c>
      <c r="R17" s="142">
        <f t="shared" si="1"/>
        <v>69.26107950780926</v>
      </c>
      <c r="T17" s="42"/>
    </row>
    <row r="18" spans="1:20" s="36" customFormat="1" ht="26.25">
      <c r="A18" s="47"/>
      <c r="B18" s="121" t="s">
        <v>63</v>
      </c>
      <c r="D18" s="122"/>
      <c r="E18" s="31"/>
      <c r="F18" s="31"/>
      <c r="G18" s="31">
        <v>2210000</v>
      </c>
      <c r="H18" s="41">
        <v>2210000</v>
      </c>
      <c r="I18" s="117">
        <f>SUM(G18)</f>
        <v>2210000</v>
      </c>
      <c r="J18" s="117">
        <f>SUM(H18)</f>
        <v>2210000</v>
      </c>
      <c r="K18" s="31"/>
      <c r="L18" s="31"/>
      <c r="M18" s="31"/>
      <c r="N18" s="31"/>
      <c r="O18" s="140">
        <f>SUM(C18,I18)</f>
        <v>2210000</v>
      </c>
      <c r="P18" s="141">
        <f>SUM(D18,J18)</f>
        <v>2210000</v>
      </c>
      <c r="Q18" s="141">
        <f t="shared" si="2"/>
        <v>100</v>
      </c>
      <c r="R18" s="142">
        <f t="shared" si="1"/>
        <v>0</v>
      </c>
      <c r="T18" s="42"/>
    </row>
    <row r="19" spans="1:20" s="36" customFormat="1" ht="26.25">
      <c r="A19" s="47"/>
      <c r="B19" s="121" t="s">
        <v>51</v>
      </c>
      <c r="C19" s="32">
        <v>175000</v>
      </c>
      <c r="D19" s="73">
        <v>51601.25</v>
      </c>
      <c r="E19" s="32"/>
      <c r="F19" s="32"/>
      <c r="G19" s="32"/>
      <c r="H19" s="32"/>
      <c r="I19" s="33"/>
      <c r="J19" s="33"/>
      <c r="K19" s="32"/>
      <c r="L19" s="32"/>
      <c r="M19" s="32"/>
      <c r="N19" s="32"/>
      <c r="O19" s="140">
        <f>C19+I19+K19+M19</f>
        <v>175000</v>
      </c>
      <c r="P19" s="141">
        <f>D19+J19+L19+N19</f>
        <v>51601.25</v>
      </c>
      <c r="Q19" s="141">
        <f t="shared" si="2"/>
        <v>29.48642857142857</v>
      </c>
      <c r="R19" s="142">
        <f t="shared" si="1"/>
        <v>70.51357142857142</v>
      </c>
      <c r="T19" s="42"/>
    </row>
    <row r="20" spans="1:20" s="36" customFormat="1" ht="26.25">
      <c r="A20" s="119"/>
      <c r="B20" s="121" t="s">
        <v>64</v>
      </c>
      <c r="C20" s="32">
        <v>100000</v>
      </c>
      <c r="D20" s="73">
        <v>13320</v>
      </c>
      <c r="E20" s="33"/>
      <c r="F20" s="33"/>
      <c r="G20" s="33"/>
      <c r="H20" s="33"/>
      <c r="I20" s="33"/>
      <c r="J20" s="33"/>
      <c r="K20" s="32"/>
      <c r="L20" s="32"/>
      <c r="M20" s="32"/>
      <c r="N20" s="32"/>
      <c r="O20" s="140">
        <f>C20+I20+K20+M20</f>
        <v>100000</v>
      </c>
      <c r="P20" s="141">
        <f>D20+J20+L20+N20</f>
        <v>13320</v>
      </c>
      <c r="Q20" s="141">
        <f t="shared" si="2"/>
        <v>13.320000000000002</v>
      </c>
      <c r="R20" s="142">
        <f t="shared" si="1"/>
        <v>86.67999999999999</v>
      </c>
      <c r="T20" s="42"/>
    </row>
    <row r="21" spans="1:20" s="36" customFormat="1" ht="26.25">
      <c r="A21" s="139"/>
      <c r="B21" s="130" t="s">
        <v>53</v>
      </c>
      <c r="C21" s="32">
        <v>36000</v>
      </c>
      <c r="D21" s="73" t="s">
        <v>84</v>
      </c>
      <c r="E21" s="32"/>
      <c r="F21" s="32"/>
      <c r="G21" s="32"/>
      <c r="H21" s="32"/>
      <c r="I21" s="33"/>
      <c r="J21" s="33"/>
      <c r="K21" s="32"/>
      <c r="L21" s="32"/>
      <c r="M21" s="32"/>
      <c r="N21" s="32"/>
      <c r="O21" s="140">
        <f>C21+I21+K21+M21</f>
        <v>36000</v>
      </c>
      <c r="P21" s="141">
        <f>SUM(D21,J21)</f>
        <v>0</v>
      </c>
      <c r="Q21" s="141">
        <f t="shared" si="2"/>
        <v>0</v>
      </c>
      <c r="R21" s="142">
        <f t="shared" si="1"/>
        <v>100</v>
      </c>
      <c r="T21" s="42"/>
    </row>
    <row r="22" spans="1:20" s="36" customFormat="1" ht="26.25">
      <c r="A22" s="47"/>
      <c r="B22" s="130"/>
      <c r="C22" s="32"/>
      <c r="D22" s="73"/>
      <c r="E22" s="32"/>
      <c r="F22" s="32"/>
      <c r="G22" s="40"/>
      <c r="H22" s="40"/>
      <c r="I22" s="33"/>
      <c r="J22" s="33"/>
      <c r="K22" s="32"/>
      <c r="L22" s="32"/>
      <c r="M22" s="32"/>
      <c r="N22" s="32"/>
      <c r="O22" s="144">
        <f>SUM(O16:O21)</f>
        <v>12608672</v>
      </c>
      <c r="P22" s="145">
        <f>SUM(P16:P20)</f>
        <v>5145013.25</v>
      </c>
      <c r="Q22" s="145">
        <f t="shared" si="2"/>
        <v>40.805354045215864</v>
      </c>
      <c r="R22" s="146">
        <f t="shared" si="1"/>
        <v>59.194645954784136</v>
      </c>
      <c r="T22" s="42"/>
    </row>
    <row r="23" spans="1:20" s="36" customFormat="1" ht="26.25">
      <c r="A23" s="168">
        <v>4</v>
      </c>
      <c r="B23" s="169" t="s">
        <v>97</v>
      </c>
      <c r="C23" s="164"/>
      <c r="D23" s="165"/>
      <c r="E23" s="164"/>
      <c r="F23" s="164"/>
      <c r="G23" s="166"/>
      <c r="H23" s="167"/>
      <c r="I23" s="160"/>
      <c r="J23" s="160"/>
      <c r="K23" s="164"/>
      <c r="L23" s="164"/>
      <c r="M23" s="164"/>
      <c r="N23" s="164"/>
      <c r="O23" s="157"/>
      <c r="P23" s="158"/>
      <c r="Q23" s="158"/>
      <c r="R23" s="161"/>
      <c r="T23" s="42"/>
    </row>
    <row r="24" spans="1:20" s="36" customFormat="1" ht="26.25">
      <c r="A24" s="47"/>
      <c r="B24" s="48" t="s">
        <v>41</v>
      </c>
      <c r="C24" s="31">
        <v>800000</v>
      </c>
      <c r="D24" s="122">
        <v>53239.5</v>
      </c>
      <c r="E24" s="31"/>
      <c r="F24" s="31"/>
      <c r="G24" s="116"/>
      <c r="H24" s="41"/>
      <c r="I24" s="117"/>
      <c r="J24" s="117"/>
      <c r="K24" s="31"/>
      <c r="L24" s="31"/>
      <c r="M24" s="31"/>
      <c r="N24" s="31"/>
      <c r="O24" s="140">
        <f>SUM(C24)</f>
        <v>800000</v>
      </c>
      <c r="P24" s="141">
        <f>SUM(D24,J24)</f>
        <v>53239.5</v>
      </c>
      <c r="Q24" s="141">
        <f>(P24/O24)*100</f>
        <v>6.654937499999999</v>
      </c>
      <c r="R24" s="142">
        <f t="shared" si="1"/>
        <v>93.3450625</v>
      </c>
      <c r="T24" s="42"/>
    </row>
    <row r="25" spans="1:20" s="36" customFormat="1" ht="26.25">
      <c r="A25" s="47"/>
      <c r="B25" s="48" t="s">
        <v>40</v>
      </c>
      <c r="C25" s="31">
        <v>1085200</v>
      </c>
      <c r="D25" s="122">
        <v>156408</v>
      </c>
      <c r="E25" s="31"/>
      <c r="F25" s="31"/>
      <c r="G25" s="116"/>
      <c r="H25" s="41"/>
      <c r="I25" s="117"/>
      <c r="J25" s="117"/>
      <c r="K25" s="31"/>
      <c r="L25" s="31"/>
      <c r="M25" s="31"/>
      <c r="N25" s="31"/>
      <c r="O25" s="140">
        <f>SUM(C25)</f>
        <v>1085200</v>
      </c>
      <c r="P25" s="141">
        <f>SUM(D25,J25)</f>
        <v>156408</v>
      </c>
      <c r="Q25" s="141">
        <f>(P25/O25)*100</f>
        <v>14.412827128639883</v>
      </c>
      <c r="R25" s="142">
        <f t="shared" si="1"/>
        <v>85.58717287136011</v>
      </c>
      <c r="T25" s="42"/>
    </row>
    <row r="26" spans="1:20" s="36" customFormat="1" ht="26.25">
      <c r="A26" s="47"/>
      <c r="B26" s="48"/>
      <c r="C26" s="31"/>
      <c r="D26" s="122"/>
      <c r="E26" s="31"/>
      <c r="F26" s="31"/>
      <c r="G26" s="116"/>
      <c r="H26" s="41"/>
      <c r="I26" s="117"/>
      <c r="J26" s="117"/>
      <c r="K26" s="31"/>
      <c r="L26" s="31"/>
      <c r="M26" s="31"/>
      <c r="N26" s="31"/>
      <c r="O26" s="144">
        <f>SUM(O24:O25)</f>
        <v>1885200</v>
      </c>
      <c r="P26" s="145">
        <f>SUM(P24:P25)</f>
        <v>209647.5</v>
      </c>
      <c r="Q26" s="145">
        <f>(P26/O26)*100</f>
        <v>11.120703373647359</v>
      </c>
      <c r="R26" s="146">
        <f t="shared" si="1"/>
        <v>88.87929662635264</v>
      </c>
      <c r="T26" s="42"/>
    </row>
    <row r="27" spans="1:20" ht="26.25">
      <c r="A27" s="168">
        <v>5</v>
      </c>
      <c r="B27" s="173" t="s">
        <v>98</v>
      </c>
      <c r="C27" s="162"/>
      <c r="D27" s="163"/>
      <c r="E27" s="156"/>
      <c r="F27" s="156"/>
      <c r="G27" s="156"/>
      <c r="H27" s="156"/>
      <c r="I27" s="156"/>
      <c r="J27" s="156"/>
      <c r="K27" s="162"/>
      <c r="L27" s="162"/>
      <c r="M27" s="162"/>
      <c r="N27" s="162"/>
      <c r="O27" s="157"/>
      <c r="P27" s="158"/>
      <c r="Q27" s="158"/>
      <c r="R27" s="161"/>
      <c r="T27" s="42"/>
    </row>
    <row r="28" spans="1:20" s="36" customFormat="1" ht="26.25">
      <c r="A28" s="47"/>
      <c r="B28" s="121" t="s">
        <v>59</v>
      </c>
      <c r="C28" s="32">
        <v>816100</v>
      </c>
      <c r="D28" s="73">
        <v>441803.87</v>
      </c>
      <c r="E28" s="32"/>
      <c r="F28" s="32"/>
      <c r="G28" s="32"/>
      <c r="H28" s="32"/>
      <c r="I28" s="33"/>
      <c r="J28" s="33"/>
      <c r="K28" s="32"/>
      <c r="L28" s="32"/>
      <c r="M28" s="32"/>
      <c r="N28" s="32"/>
      <c r="O28" s="140">
        <f>C28+I28+K28+M28</f>
        <v>816100</v>
      </c>
      <c r="P28" s="141">
        <f>D28+J28+L28+N28</f>
        <v>441803.87</v>
      </c>
      <c r="Q28" s="141">
        <f>(P28/O28)*100</f>
        <v>54.13599681411591</v>
      </c>
      <c r="R28" s="142">
        <f t="shared" si="1"/>
        <v>45.86400318588409</v>
      </c>
      <c r="T28" s="42"/>
    </row>
    <row r="29" spans="1:20" s="36" customFormat="1" ht="26.25">
      <c r="A29" s="139"/>
      <c r="B29" s="147" t="s">
        <v>62</v>
      </c>
      <c r="C29" s="40">
        <v>200000</v>
      </c>
      <c r="D29" s="148">
        <v>43960.5</v>
      </c>
      <c r="E29" s="40"/>
      <c r="F29" s="40"/>
      <c r="G29" s="40"/>
      <c r="H29" s="40"/>
      <c r="I29" s="138"/>
      <c r="J29" s="138"/>
      <c r="K29" s="40"/>
      <c r="L29" s="40"/>
      <c r="M29" s="40"/>
      <c r="N29" s="40"/>
      <c r="O29" s="149">
        <f>C29+I29+K29+M29</f>
        <v>200000</v>
      </c>
      <c r="P29" s="150">
        <f>D29+J29+L29+N29</f>
        <v>43960.5</v>
      </c>
      <c r="Q29" s="150">
        <f>(P29/O29)*100</f>
        <v>21.98025</v>
      </c>
      <c r="R29" s="143">
        <f t="shared" si="1"/>
        <v>78.01975</v>
      </c>
      <c r="T29" s="42"/>
    </row>
    <row r="30" spans="1:20" ht="29.25">
      <c r="A30" s="154"/>
      <c r="B30" s="153"/>
      <c r="C30" s="151">
        <f aca="true" t="shared" si="3" ref="C30:N30">SUM(C3:C29)</f>
        <v>17662222</v>
      </c>
      <c r="D30" s="151">
        <f t="shared" si="3"/>
        <v>4051280.41</v>
      </c>
      <c r="E30" s="151">
        <f t="shared" si="3"/>
        <v>0</v>
      </c>
      <c r="F30" s="151">
        <f t="shared" si="3"/>
        <v>0</v>
      </c>
      <c r="G30" s="151">
        <f t="shared" si="3"/>
        <v>25475980</v>
      </c>
      <c r="H30" s="151">
        <f t="shared" si="3"/>
        <v>9318000</v>
      </c>
      <c r="I30" s="151">
        <f t="shared" si="3"/>
        <v>25475980</v>
      </c>
      <c r="J30" s="151">
        <f t="shared" si="3"/>
        <v>9318000</v>
      </c>
      <c r="K30" s="151">
        <f t="shared" si="3"/>
        <v>10000000</v>
      </c>
      <c r="L30" s="151">
        <f t="shared" si="3"/>
        <v>0</v>
      </c>
      <c r="M30" s="151">
        <f t="shared" si="3"/>
        <v>0</v>
      </c>
      <c r="N30" s="151">
        <f t="shared" si="3"/>
        <v>0</v>
      </c>
      <c r="O30" s="152">
        <f>SUM(O28:O29)</f>
        <v>1016100</v>
      </c>
      <c r="P30" s="152">
        <f>SUM(P28:P29)</f>
        <v>485764.37</v>
      </c>
      <c r="Q30" s="145">
        <f>(P30/O30)*100</f>
        <v>47.8067483515402</v>
      </c>
      <c r="R30" s="146">
        <f t="shared" si="1"/>
        <v>52.1932516484598</v>
      </c>
      <c r="T30" s="43"/>
    </row>
    <row r="31" spans="3:16" ht="21">
      <c r="C31" s="5"/>
      <c r="D31" s="5"/>
      <c r="G31" s="5"/>
      <c r="H31" s="5"/>
      <c r="O31" s="5"/>
      <c r="P31" s="5"/>
    </row>
    <row r="32" spans="1:17" ht="21">
      <c r="A32" s="124"/>
      <c r="F32" s="6"/>
      <c r="G32" s="6"/>
      <c r="H32" s="6"/>
      <c r="I32" s="6"/>
      <c r="J32" s="6"/>
      <c r="K32" s="7"/>
      <c r="O32" s="127"/>
      <c r="P32" s="128"/>
      <c r="Q32" s="129"/>
    </row>
    <row r="33" ht="21">
      <c r="Q33" s="129"/>
    </row>
    <row r="34" spans="15:17" ht="21">
      <c r="O34" s="174">
        <f>SUM(O9+O14+O22+O26+O30)</f>
        <v>53138202</v>
      </c>
      <c r="P34" s="175">
        <f>SUM(P9+P14+P22+P26+P30)</f>
        <v>13369280.409999998</v>
      </c>
      <c r="Q34" s="129"/>
    </row>
    <row r="35" spans="2:17" ht="21">
      <c r="B35" s="120"/>
      <c r="O35" s="127"/>
      <c r="P35" s="131"/>
      <c r="Q35" s="129"/>
    </row>
    <row r="36" ht="21">
      <c r="B36" s="120"/>
    </row>
  </sheetData>
  <sheetProtection/>
  <mergeCells count="1">
    <mergeCell ref="A1:R1"/>
  </mergeCells>
  <printOptions/>
  <pageMargins left="0" right="0.2" top="0.7874015748031497" bottom="0.7874015748031497" header="0.5118110236220472" footer="0.5118110236220472"/>
  <pageSetup horizontalDpi="300" verticalDpi="3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37"/>
  <sheetViews>
    <sheetView showGridLines="0" zoomScale="75" zoomScaleNormal="75" zoomScalePageLayoutView="0" workbookViewId="0" topLeftCell="A1">
      <selection activeCell="B26" sqref="B26"/>
    </sheetView>
  </sheetViews>
  <sheetFormatPr defaultColWidth="9.140625" defaultRowHeight="15"/>
  <cols>
    <col min="1" max="1" width="5.28125" style="1" customWidth="1"/>
    <col min="2" max="2" width="48.57421875" style="1" customWidth="1"/>
    <col min="3" max="3" width="8.28125" style="1" customWidth="1"/>
    <col min="4" max="4" width="10.7109375" style="1" customWidth="1"/>
    <col min="5" max="5" width="8.8515625" style="1" customWidth="1"/>
    <col min="6" max="6" width="13.7109375" style="1" customWidth="1"/>
    <col min="7" max="7" width="15.140625" style="1" customWidth="1"/>
    <col min="8" max="9" width="5.140625" style="1" customWidth="1"/>
    <col min="10" max="10" width="14.421875" style="1" customWidth="1"/>
    <col min="11" max="11" width="13.8515625" style="1" customWidth="1"/>
    <col min="12" max="12" width="14.57421875" style="1" customWidth="1"/>
    <col min="13" max="13" width="13.7109375" style="1" bestFit="1" customWidth="1"/>
    <col min="14" max="14" width="14.00390625" style="1" customWidth="1"/>
    <col min="15" max="15" width="13.28125" style="1" customWidth="1"/>
    <col min="16" max="17" width="14.7109375" style="1" customWidth="1"/>
    <col min="18" max="18" width="14.421875" style="1" customWidth="1"/>
    <col min="19" max="19" width="15.140625" style="1" customWidth="1"/>
    <col min="20" max="20" width="7.57421875" style="1" customWidth="1"/>
    <col min="21" max="22" width="9.00390625" style="1" customWidth="1"/>
    <col min="23" max="23" width="18.57421875" style="1" customWidth="1"/>
    <col min="24" max="16384" width="9.00390625" style="1" customWidth="1"/>
  </cols>
  <sheetData>
    <row r="1" spans="1:19" ht="21">
      <c r="A1" s="184" t="s">
        <v>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8" t="s">
        <v>69</v>
      </c>
    </row>
    <row r="2" spans="1:20" ht="21">
      <c r="A2" s="184" t="s">
        <v>104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" t="s">
        <v>19</v>
      </c>
      <c r="T2" s="125"/>
    </row>
    <row r="3" spans="2:19" ht="6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29"/>
      <c r="R3" s="29"/>
      <c r="S3" s="29"/>
    </row>
    <row r="4" spans="1:20" ht="21">
      <c r="A4" s="10"/>
      <c r="B4" s="11"/>
      <c r="C4" s="185" t="s">
        <v>65</v>
      </c>
      <c r="D4" s="185"/>
      <c r="E4" s="185"/>
      <c r="F4" s="178" t="s">
        <v>22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9"/>
    </row>
    <row r="5" spans="1:20" ht="21">
      <c r="A5" s="13" t="s">
        <v>36</v>
      </c>
      <c r="B5" s="49" t="s">
        <v>20</v>
      </c>
      <c r="C5" s="185"/>
      <c r="D5" s="185"/>
      <c r="E5" s="185"/>
      <c r="F5" s="181" t="s">
        <v>1</v>
      </c>
      <c r="G5" s="181"/>
      <c r="H5" s="177" t="s">
        <v>2</v>
      </c>
      <c r="I5" s="178"/>
      <c r="J5" s="178"/>
      <c r="K5" s="178"/>
      <c r="L5" s="178"/>
      <c r="M5" s="179"/>
      <c r="N5" s="176" t="s">
        <v>3</v>
      </c>
      <c r="O5" s="176"/>
      <c r="P5" s="176" t="s">
        <v>4</v>
      </c>
      <c r="Q5" s="176"/>
      <c r="R5" s="176" t="s">
        <v>25</v>
      </c>
      <c r="S5" s="176"/>
      <c r="T5" s="176"/>
    </row>
    <row r="6" spans="1:20" ht="21">
      <c r="A6" s="13" t="s">
        <v>37</v>
      </c>
      <c r="B6" s="14" t="s">
        <v>6</v>
      </c>
      <c r="C6" s="186" t="s">
        <v>7</v>
      </c>
      <c r="D6" s="186" t="s">
        <v>66</v>
      </c>
      <c r="E6" s="126" t="s">
        <v>68</v>
      </c>
      <c r="F6" s="9"/>
      <c r="G6" s="9"/>
      <c r="H6" s="180" t="s">
        <v>23</v>
      </c>
      <c r="I6" s="180"/>
      <c r="J6" s="180" t="s">
        <v>24</v>
      </c>
      <c r="K6" s="180"/>
      <c r="L6" s="180" t="s">
        <v>5</v>
      </c>
      <c r="M6" s="180"/>
      <c r="N6" s="181"/>
      <c r="O6" s="181"/>
      <c r="P6" s="181"/>
      <c r="Q6" s="181"/>
      <c r="R6" s="181"/>
      <c r="S6" s="181"/>
      <c r="T6" s="181"/>
    </row>
    <row r="7" spans="1:20" ht="21">
      <c r="A7" s="25"/>
      <c r="B7" s="14"/>
      <c r="C7" s="187"/>
      <c r="D7" s="187"/>
      <c r="E7" s="9" t="s">
        <v>67</v>
      </c>
      <c r="F7" s="15" t="s">
        <v>8</v>
      </c>
      <c r="G7" s="15" t="s">
        <v>9</v>
      </c>
      <c r="H7" s="15" t="s">
        <v>8</v>
      </c>
      <c r="I7" s="15" t="s">
        <v>9</v>
      </c>
      <c r="J7" s="15" t="s">
        <v>8</v>
      </c>
      <c r="K7" s="15" t="s">
        <v>9</v>
      </c>
      <c r="L7" s="15" t="s">
        <v>8</v>
      </c>
      <c r="M7" s="15" t="s">
        <v>9</v>
      </c>
      <c r="N7" s="15" t="s">
        <v>8</v>
      </c>
      <c r="O7" s="15" t="s">
        <v>9</v>
      </c>
      <c r="P7" s="15" t="s">
        <v>8</v>
      </c>
      <c r="Q7" s="15" t="s">
        <v>9</v>
      </c>
      <c r="R7" s="15" t="s">
        <v>8</v>
      </c>
      <c r="S7" s="15" t="s">
        <v>9</v>
      </c>
      <c r="T7" s="15" t="s">
        <v>10</v>
      </c>
    </row>
    <row r="8" spans="1:23" ht="26.25">
      <c r="A8" s="17">
        <v>1</v>
      </c>
      <c r="B8" s="50" t="s">
        <v>28</v>
      </c>
      <c r="C8" s="28"/>
      <c r="D8" s="78"/>
      <c r="E8" s="78"/>
      <c r="F8" s="20"/>
      <c r="G8" s="20"/>
      <c r="H8" s="20"/>
      <c r="I8" s="20"/>
      <c r="J8" s="20"/>
      <c r="K8" s="20"/>
      <c r="L8" s="21"/>
      <c r="M8" s="21"/>
      <c r="N8" s="20"/>
      <c r="O8" s="20"/>
      <c r="P8" s="20"/>
      <c r="Q8" s="20"/>
      <c r="R8" s="18"/>
      <c r="S8" s="22"/>
      <c r="T8" s="18"/>
      <c r="W8" s="42"/>
    </row>
    <row r="9" spans="1:23" s="36" customFormat="1" ht="26.25">
      <c r="A9" s="119"/>
      <c r="B9" s="130" t="s">
        <v>87</v>
      </c>
      <c r="C9" s="39" t="s">
        <v>89</v>
      </c>
      <c r="D9" s="77">
        <v>4</v>
      </c>
      <c r="E9" s="77" t="s">
        <v>84</v>
      </c>
      <c r="F9" s="40">
        <v>250100</v>
      </c>
      <c r="G9" s="40">
        <v>64380</v>
      </c>
      <c r="H9" s="40"/>
      <c r="I9" s="40"/>
      <c r="J9" s="40"/>
      <c r="K9" s="40"/>
      <c r="L9" s="33"/>
      <c r="M9" s="33"/>
      <c r="N9" s="40"/>
      <c r="O9" s="40"/>
      <c r="P9" s="40"/>
      <c r="Q9" s="40"/>
      <c r="R9" s="34">
        <f>SUM(F9,L9)</f>
        <v>250100</v>
      </c>
      <c r="S9" s="35">
        <f>SUM(G9,M9)</f>
        <v>64380</v>
      </c>
      <c r="T9" s="34">
        <f>(S9/R9)*100</f>
        <v>25.74170331867253</v>
      </c>
      <c r="W9" s="42"/>
    </row>
    <row r="10" spans="1:23" s="36" customFormat="1" ht="26.25">
      <c r="A10" s="47"/>
      <c r="B10" s="130" t="s">
        <v>79</v>
      </c>
      <c r="C10" s="30" t="s">
        <v>15</v>
      </c>
      <c r="D10" s="114">
        <v>460000</v>
      </c>
      <c r="E10" s="118" t="s">
        <v>84</v>
      </c>
      <c r="F10" s="41">
        <v>120000</v>
      </c>
      <c r="G10" s="115">
        <v>69417.79</v>
      </c>
      <c r="H10" s="41"/>
      <c r="I10" s="41"/>
      <c r="J10" s="116">
        <v>1765000</v>
      </c>
      <c r="K10" s="41">
        <v>772830</v>
      </c>
      <c r="L10" s="117">
        <f>SUM(J10)</f>
        <v>1765000</v>
      </c>
      <c r="M10" s="117">
        <f>I10+K10</f>
        <v>772830</v>
      </c>
      <c r="N10" s="41"/>
      <c r="O10" s="41"/>
      <c r="P10" s="41"/>
      <c r="Q10" s="41"/>
      <c r="R10" s="34">
        <f>F10+L10+N10+P10</f>
        <v>1885000</v>
      </c>
      <c r="S10" s="35">
        <f>SUM(G10,M10)</f>
        <v>842247.79</v>
      </c>
      <c r="T10" s="34">
        <f>(S10/R10)*100</f>
        <v>44.68158037135279</v>
      </c>
      <c r="W10" s="42"/>
    </row>
    <row r="11" spans="1:23" s="36" customFormat="1" ht="26.25">
      <c r="A11" s="47"/>
      <c r="B11" s="130" t="s">
        <v>80</v>
      </c>
      <c r="C11" s="39" t="s">
        <v>35</v>
      </c>
      <c r="D11" s="114">
        <v>104</v>
      </c>
      <c r="E11" s="118">
        <v>104</v>
      </c>
      <c r="F11" s="41">
        <v>200000</v>
      </c>
      <c r="G11" s="115">
        <v>4450</v>
      </c>
      <c r="H11" s="41"/>
      <c r="I11" s="41"/>
      <c r="J11" s="116">
        <v>20402170</v>
      </c>
      <c r="K11" s="115">
        <v>6344040</v>
      </c>
      <c r="L11" s="117">
        <f>SUM(J11)</f>
        <v>20402170</v>
      </c>
      <c r="M11" s="117">
        <f>SUM(K11)</f>
        <v>6344040</v>
      </c>
      <c r="N11" s="41"/>
      <c r="O11" s="41"/>
      <c r="P11" s="41"/>
      <c r="Q11" s="41"/>
      <c r="R11" s="34">
        <f>SUM(F11,L11)</f>
        <v>20602170</v>
      </c>
      <c r="S11" s="35">
        <f>SUM(G11,M11)</f>
        <v>6348490</v>
      </c>
      <c r="T11" s="34">
        <f>(S11/R11)*100</f>
        <v>30.81466661036192</v>
      </c>
      <c r="W11" s="42"/>
    </row>
    <row r="12" spans="1:23" s="36" customFormat="1" ht="26.25">
      <c r="A12" s="47"/>
      <c r="B12" s="48" t="s">
        <v>91</v>
      </c>
      <c r="C12" s="39"/>
      <c r="D12" s="114"/>
      <c r="E12" s="114"/>
      <c r="F12" s="41">
        <v>249940</v>
      </c>
      <c r="G12" s="115">
        <v>22200</v>
      </c>
      <c r="H12" s="41"/>
      <c r="I12" s="41"/>
      <c r="J12" s="116">
        <v>833760</v>
      </c>
      <c r="K12" s="115">
        <v>46080</v>
      </c>
      <c r="L12" s="117">
        <f>SUM(J12)</f>
        <v>833760</v>
      </c>
      <c r="M12" s="117">
        <f>SUM(K12)</f>
        <v>46080</v>
      </c>
      <c r="N12" s="41"/>
      <c r="O12" s="41"/>
      <c r="P12" s="41"/>
      <c r="Q12" s="41"/>
      <c r="R12" s="34">
        <f>SUM(F12,L12)</f>
        <v>1083700</v>
      </c>
      <c r="S12" s="35">
        <f>SUM(G12,M12)</f>
        <v>68280</v>
      </c>
      <c r="T12" s="34">
        <f>(S12/R12)*100</f>
        <v>6.300636707575897</v>
      </c>
      <c r="W12" s="42"/>
    </row>
    <row r="13" spans="1:23" s="36" customFormat="1" ht="26.25">
      <c r="A13" s="47"/>
      <c r="B13" s="48" t="s">
        <v>92</v>
      </c>
      <c r="C13" s="39"/>
      <c r="D13" s="114"/>
      <c r="E13" s="114"/>
      <c r="F13" s="41">
        <v>2180000</v>
      </c>
      <c r="G13" s="115" t="s">
        <v>84</v>
      </c>
      <c r="H13" s="41"/>
      <c r="I13" s="41"/>
      <c r="J13" s="116"/>
      <c r="K13" s="115"/>
      <c r="L13" s="117"/>
      <c r="M13" s="117"/>
      <c r="N13" s="41">
        <v>10000000</v>
      </c>
      <c r="O13" s="115" t="s">
        <v>84</v>
      </c>
      <c r="P13" s="41"/>
      <c r="Q13" s="41"/>
      <c r="R13" s="34">
        <f>SUM(F13+L13+N13)</f>
        <v>12180000</v>
      </c>
      <c r="S13" s="35">
        <f>SUM(G13,M13)</f>
        <v>0</v>
      </c>
      <c r="T13" s="34">
        <f>(S13/R13)*100</f>
        <v>0</v>
      </c>
      <c r="W13" s="42"/>
    </row>
    <row r="14" spans="1:23" ht="26.25">
      <c r="A14" s="17">
        <v>2</v>
      </c>
      <c r="B14" s="26" t="s">
        <v>29</v>
      </c>
      <c r="C14" s="28"/>
      <c r="D14" s="78"/>
      <c r="E14" s="78"/>
      <c r="F14" s="20"/>
      <c r="G14" s="20"/>
      <c r="H14" s="20"/>
      <c r="I14" s="20"/>
      <c r="J14" s="20"/>
      <c r="K14" s="20"/>
      <c r="L14" s="21"/>
      <c r="M14" s="137"/>
      <c r="N14" s="20"/>
      <c r="O14" s="20"/>
      <c r="P14" s="20"/>
      <c r="Q14" s="20"/>
      <c r="R14" s="18"/>
      <c r="S14" s="22"/>
      <c r="T14" s="18"/>
      <c r="W14" s="42"/>
    </row>
    <row r="15" spans="1:23" s="36" customFormat="1" ht="26.25">
      <c r="A15" s="47"/>
      <c r="B15" s="130" t="s">
        <v>81</v>
      </c>
      <c r="C15" s="30" t="s">
        <v>13</v>
      </c>
      <c r="D15" s="74">
        <v>8</v>
      </c>
      <c r="E15" s="74">
        <v>8</v>
      </c>
      <c r="F15" s="32">
        <v>1018200</v>
      </c>
      <c r="G15" s="73">
        <v>142969.5</v>
      </c>
      <c r="H15" s="33"/>
      <c r="I15" s="33"/>
      <c r="J15" s="33"/>
      <c r="K15" s="33"/>
      <c r="L15" s="33"/>
      <c r="M15" s="117"/>
      <c r="N15" s="32"/>
      <c r="O15" s="32"/>
      <c r="P15" s="32"/>
      <c r="Q15" s="32"/>
      <c r="R15" s="34">
        <f>F15+L15+N15+P15</f>
        <v>1018200</v>
      </c>
      <c r="S15" s="35">
        <f>SUM(G15,M15)</f>
        <v>142969.5</v>
      </c>
      <c r="T15" s="34">
        <f>(S15/R15)*100</f>
        <v>14.041396582203888</v>
      </c>
      <c r="W15" s="42"/>
    </row>
    <row r="16" spans="1:23" s="36" customFormat="1" ht="26.25">
      <c r="A16" s="47"/>
      <c r="B16" s="121" t="s">
        <v>48</v>
      </c>
      <c r="C16" s="30" t="s">
        <v>12</v>
      </c>
      <c r="D16" s="74">
        <v>1</v>
      </c>
      <c r="E16" s="74">
        <v>1</v>
      </c>
      <c r="F16" s="32">
        <v>239010</v>
      </c>
      <c r="G16" s="73">
        <v>149170</v>
      </c>
      <c r="H16" s="32"/>
      <c r="I16" s="32"/>
      <c r="J16" s="32">
        <v>173700</v>
      </c>
      <c r="K16" s="73">
        <v>78500</v>
      </c>
      <c r="L16" s="33">
        <f>SUM(J16)</f>
        <v>173700</v>
      </c>
      <c r="M16" s="117">
        <f>SUM(K16)</f>
        <v>78500</v>
      </c>
      <c r="N16" s="32"/>
      <c r="O16" s="32"/>
      <c r="P16" s="32"/>
      <c r="Q16" s="32"/>
      <c r="R16" s="34">
        <f>F16+L16+N16+P16</f>
        <v>412710</v>
      </c>
      <c r="S16" s="35">
        <f>G16+M16</f>
        <v>227670</v>
      </c>
      <c r="T16" s="34">
        <f>(S16/R16)*100</f>
        <v>55.16464345424148</v>
      </c>
      <c r="W16" s="42"/>
    </row>
    <row r="17" spans="1:23" s="36" customFormat="1" ht="26.25">
      <c r="A17" s="47"/>
      <c r="B17" s="130" t="s">
        <v>82</v>
      </c>
      <c r="C17" s="30" t="s">
        <v>12</v>
      </c>
      <c r="D17" s="118">
        <v>1</v>
      </c>
      <c r="E17" s="118">
        <v>1</v>
      </c>
      <c r="F17" s="31">
        <v>105000</v>
      </c>
      <c r="G17" s="122">
        <v>30364</v>
      </c>
      <c r="H17" s="31"/>
      <c r="I17" s="31"/>
      <c r="J17" s="116">
        <v>91350</v>
      </c>
      <c r="K17" s="115">
        <v>9750</v>
      </c>
      <c r="L17" s="117">
        <f>SUM(J17)</f>
        <v>91350</v>
      </c>
      <c r="M17" s="117">
        <f>SUM(K17)</f>
        <v>9750</v>
      </c>
      <c r="N17" s="31"/>
      <c r="O17" s="31"/>
      <c r="P17" s="31"/>
      <c r="Q17" s="31"/>
      <c r="R17" s="34">
        <f>F17+L17+N17+P17</f>
        <v>196350</v>
      </c>
      <c r="S17" s="35">
        <f>G17+M17</f>
        <v>40114</v>
      </c>
      <c r="T17" s="34">
        <f>(S17/R17)*100</f>
        <v>20.429844665138784</v>
      </c>
      <c r="W17" s="42"/>
    </row>
    <row r="18" spans="1:23" ht="26.25">
      <c r="A18" s="17">
        <v>3</v>
      </c>
      <c r="B18" s="26" t="s">
        <v>26</v>
      </c>
      <c r="C18" s="27"/>
      <c r="D18" s="75"/>
      <c r="E18" s="75"/>
      <c r="F18" s="23"/>
      <c r="G18" s="123"/>
      <c r="H18" s="21"/>
      <c r="I18" s="21"/>
      <c r="J18" s="21"/>
      <c r="K18" s="21"/>
      <c r="L18" s="21"/>
      <c r="M18" s="21"/>
      <c r="N18" s="23"/>
      <c r="O18" s="23"/>
      <c r="P18" s="23"/>
      <c r="Q18" s="23"/>
      <c r="R18" s="18"/>
      <c r="S18" s="22"/>
      <c r="T18" s="18"/>
      <c r="W18" s="42"/>
    </row>
    <row r="19" spans="1:23" s="36" customFormat="1" ht="26.25">
      <c r="A19" s="119"/>
      <c r="B19" s="130" t="s">
        <v>39</v>
      </c>
      <c r="C19" s="30" t="s">
        <v>33</v>
      </c>
      <c r="D19" s="74">
        <v>1</v>
      </c>
      <c r="E19" s="74">
        <v>1</v>
      </c>
      <c r="F19" s="32">
        <v>1575200</v>
      </c>
      <c r="G19" s="73">
        <v>253450</v>
      </c>
      <c r="H19" s="33"/>
      <c r="I19" s="33"/>
      <c r="J19" s="33"/>
      <c r="K19" s="138"/>
      <c r="L19" s="33"/>
      <c r="M19" s="33"/>
      <c r="N19" s="32"/>
      <c r="O19" s="32"/>
      <c r="P19" s="32"/>
      <c r="Q19" s="32"/>
      <c r="R19" s="34">
        <f>F19</f>
        <v>1575200</v>
      </c>
      <c r="S19" s="35">
        <f>G19</f>
        <v>253450</v>
      </c>
      <c r="T19" s="34">
        <f>(S19/R19)*100</f>
        <v>16.09002031488065</v>
      </c>
      <c r="W19" s="42"/>
    </row>
    <row r="20" spans="1:23" s="36" customFormat="1" ht="26.25">
      <c r="A20" s="119"/>
      <c r="B20" s="130" t="s">
        <v>86</v>
      </c>
      <c r="C20" s="30" t="s">
        <v>55</v>
      </c>
      <c r="D20" s="74">
        <v>96</v>
      </c>
      <c r="E20" s="74">
        <v>32</v>
      </c>
      <c r="F20" s="32">
        <v>8512472</v>
      </c>
      <c r="G20" s="73">
        <v>2618802</v>
      </c>
      <c r="H20" s="33"/>
      <c r="I20" s="33"/>
      <c r="J20" s="33"/>
      <c r="K20" s="138"/>
      <c r="L20" s="33"/>
      <c r="M20" s="33"/>
      <c r="N20" s="32"/>
      <c r="O20" s="32"/>
      <c r="P20" s="32"/>
      <c r="Q20" s="32"/>
      <c r="R20" s="34">
        <f>F20</f>
        <v>8512472</v>
      </c>
      <c r="S20" s="35">
        <f>G20</f>
        <v>2618802</v>
      </c>
      <c r="T20" s="34">
        <f>(S20/R20)*100</f>
        <v>30.764295024993913</v>
      </c>
      <c r="W20" s="42"/>
    </row>
    <row r="21" spans="1:23" s="36" customFormat="1" ht="26.25">
      <c r="A21" s="47"/>
      <c r="B21" s="121" t="s">
        <v>63</v>
      </c>
      <c r="C21" s="30" t="s">
        <v>16</v>
      </c>
      <c r="D21" s="118">
        <v>650</v>
      </c>
      <c r="E21" s="118" t="s">
        <v>84</v>
      </c>
      <c r="G21" s="122"/>
      <c r="H21" s="31"/>
      <c r="I21" s="31"/>
      <c r="J21" s="31">
        <v>2210000</v>
      </c>
      <c r="K21" s="41">
        <v>2210000</v>
      </c>
      <c r="L21" s="117">
        <f>SUM(J21)</f>
        <v>2210000</v>
      </c>
      <c r="M21" s="117">
        <f>SUM(K21)</f>
        <v>2210000</v>
      </c>
      <c r="N21" s="31"/>
      <c r="O21" s="31"/>
      <c r="P21" s="31"/>
      <c r="Q21" s="31"/>
      <c r="R21" s="34">
        <f>SUM(F21,L21)</f>
        <v>2210000</v>
      </c>
      <c r="S21" s="35">
        <f>SUM(G21,M21)</f>
        <v>2210000</v>
      </c>
      <c r="T21" s="34">
        <f>(S21/R21)*100</f>
        <v>100</v>
      </c>
      <c r="W21" s="42"/>
    </row>
    <row r="22" spans="1:23" s="36" customFormat="1" ht="26.25">
      <c r="A22" s="17">
        <v>4</v>
      </c>
      <c r="B22" s="50" t="s">
        <v>27</v>
      </c>
      <c r="C22" s="27"/>
      <c r="D22" s="132"/>
      <c r="E22" s="132"/>
      <c r="F22" s="133"/>
      <c r="G22" s="134"/>
      <c r="H22" s="133"/>
      <c r="I22" s="133"/>
      <c r="J22" s="135"/>
      <c r="K22" s="136"/>
      <c r="L22" s="137"/>
      <c r="M22" s="137"/>
      <c r="N22" s="133"/>
      <c r="O22" s="133"/>
      <c r="P22" s="133"/>
      <c r="Q22" s="133"/>
      <c r="R22" s="18"/>
      <c r="S22" s="22"/>
      <c r="T22" s="18"/>
      <c r="W22" s="42"/>
    </row>
    <row r="23" spans="1:23" s="36" customFormat="1" ht="26.25">
      <c r="A23" s="47"/>
      <c r="B23" s="48" t="s">
        <v>41</v>
      </c>
      <c r="C23" s="39" t="s">
        <v>16</v>
      </c>
      <c r="D23" s="118" t="s">
        <v>84</v>
      </c>
      <c r="E23" s="118" t="s">
        <v>84</v>
      </c>
      <c r="F23" s="31">
        <v>800000</v>
      </c>
      <c r="G23" s="122">
        <v>53239.5</v>
      </c>
      <c r="H23" s="31"/>
      <c r="I23" s="31"/>
      <c r="J23" s="116"/>
      <c r="K23" s="41"/>
      <c r="L23" s="117"/>
      <c r="M23" s="117"/>
      <c r="N23" s="31"/>
      <c r="O23" s="31"/>
      <c r="P23" s="31"/>
      <c r="Q23" s="31"/>
      <c r="R23" s="34">
        <f>SUM(F23)</f>
        <v>800000</v>
      </c>
      <c r="S23" s="35">
        <f>SUM(G23,M23)</f>
        <v>53239.5</v>
      </c>
      <c r="T23" s="34">
        <f>(S23/R23)*100</f>
        <v>6.654937499999999</v>
      </c>
      <c r="W23" s="42"/>
    </row>
    <row r="24" spans="1:23" s="36" customFormat="1" ht="26.25">
      <c r="A24" s="47"/>
      <c r="B24" s="48" t="s">
        <v>40</v>
      </c>
      <c r="C24" s="30" t="s">
        <v>14</v>
      </c>
      <c r="D24" s="118" t="s">
        <v>84</v>
      </c>
      <c r="E24" s="118" t="s">
        <v>84</v>
      </c>
      <c r="F24" s="31">
        <v>1085200</v>
      </c>
      <c r="G24" s="122">
        <v>160558</v>
      </c>
      <c r="H24" s="31"/>
      <c r="I24" s="31"/>
      <c r="J24" s="116"/>
      <c r="K24" s="41"/>
      <c r="L24" s="117"/>
      <c r="M24" s="117"/>
      <c r="N24" s="31"/>
      <c r="O24" s="31"/>
      <c r="P24" s="31"/>
      <c r="Q24" s="31"/>
      <c r="R24" s="34">
        <f>SUM(F24)</f>
        <v>1085200</v>
      </c>
      <c r="S24" s="35">
        <f>SUM(G24,M24)</f>
        <v>160558</v>
      </c>
      <c r="T24" s="34">
        <f>(S24/R24)*100</f>
        <v>14.79524511610763</v>
      </c>
      <c r="W24" s="42"/>
    </row>
    <row r="25" spans="1:23" ht="26.25">
      <c r="A25" s="17">
        <v>5</v>
      </c>
      <c r="B25" s="26" t="s">
        <v>30</v>
      </c>
      <c r="C25" s="27"/>
      <c r="D25" s="75"/>
      <c r="E25" s="75"/>
      <c r="F25" s="23"/>
      <c r="G25" s="123"/>
      <c r="H25" s="21"/>
      <c r="I25" s="21"/>
      <c r="J25" s="21"/>
      <c r="K25" s="21"/>
      <c r="L25" s="21"/>
      <c r="M25" s="21"/>
      <c r="N25" s="23"/>
      <c r="O25" s="23"/>
      <c r="P25" s="23"/>
      <c r="Q25" s="23"/>
      <c r="R25" s="18"/>
      <c r="S25" s="22"/>
      <c r="T25" s="18"/>
      <c r="W25" s="42"/>
    </row>
    <row r="26" spans="1:23" s="36" customFormat="1" ht="26.25">
      <c r="A26" s="47"/>
      <c r="B26" s="121" t="s">
        <v>59</v>
      </c>
      <c r="C26" s="30" t="s">
        <v>31</v>
      </c>
      <c r="D26" s="74">
        <v>1</v>
      </c>
      <c r="E26" s="74" t="s">
        <v>84</v>
      </c>
      <c r="F26" s="32">
        <v>816100</v>
      </c>
      <c r="G26" s="73">
        <v>451117.22</v>
      </c>
      <c r="H26" s="32"/>
      <c r="I26" s="32"/>
      <c r="J26" s="32"/>
      <c r="K26" s="32"/>
      <c r="L26" s="33"/>
      <c r="M26" s="33"/>
      <c r="N26" s="32"/>
      <c r="O26" s="32"/>
      <c r="P26" s="32"/>
      <c r="Q26" s="32"/>
      <c r="R26" s="34">
        <f aca="true" t="shared" si="0" ref="R26:S29">F26+L26+N26+P26</f>
        <v>816100</v>
      </c>
      <c r="S26" s="35">
        <f t="shared" si="0"/>
        <v>451117.22</v>
      </c>
      <c r="T26" s="34">
        <f aca="true" t="shared" si="1" ref="T26:T31">(S26/R26)*100</f>
        <v>55.27719887268717</v>
      </c>
      <c r="W26" s="42"/>
    </row>
    <row r="27" spans="1:23" s="36" customFormat="1" ht="26.25">
      <c r="A27" s="47"/>
      <c r="B27" s="121" t="s">
        <v>51</v>
      </c>
      <c r="C27" s="30" t="s">
        <v>14</v>
      </c>
      <c r="D27" s="74">
        <v>450</v>
      </c>
      <c r="E27" s="74">
        <v>100</v>
      </c>
      <c r="F27" s="32">
        <v>175000</v>
      </c>
      <c r="G27" s="73">
        <v>57681.25</v>
      </c>
      <c r="H27" s="32"/>
      <c r="I27" s="32"/>
      <c r="J27" s="32"/>
      <c r="K27" s="32"/>
      <c r="L27" s="33"/>
      <c r="M27" s="33"/>
      <c r="N27" s="32"/>
      <c r="O27" s="32"/>
      <c r="P27" s="32"/>
      <c r="Q27" s="32"/>
      <c r="R27" s="34">
        <f t="shared" si="0"/>
        <v>175000</v>
      </c>
      <c r="S27" s="35">
        <f t="shared" si="0"/>
        <v>57681.25</v>
      </c>
      <c r="T27" s="34">
        <f t="shared" si="1"/>
        <v>32.96071428571429</v>
      </c>
      <c r="W27" s="42"/>
    </row>
    <row r="28" spans="1:23" s="36" customFormat="1" ht="26.25">
      <c r="A28" s="47"/>
      <c r="B28" s="121" t="s">
        <v>62</v>
      </c>
      <c r="C28" s="30" t="s">
        <v>33</v>
      </c>
      <c r="D28" s="74">
        <v>3</v>
      </c>
      <c r="E28" s="74">
        <v>3</v>
      </c>
      <c r="F28" s="32">
        <v>200000</v>
      </c>
      <c r="G28" s="73">
        <v>85395.5</v>
      </c>
      <c r="H28" s="32"/>
      <c r="I28" s="32"/>
      <c r="J28" s="32"/>
      <c r="K28" s="32"/>
      <c r="L28" s="33"/>
      <c r="M28" s="33"/>
      <c r="N28" s="32"/>
      <c r="O28" s="32"/>
      <c r="P28" s="32"/>
      <c r="Q28" s="32"/>
      <c r="R28" s="34">
        <f t="shared" si="0"/>
        <v>200000</v>
      </c>
      <c r="S28" s="35">
        <f t="shared" si="0"/>
        <v>85395.5</v>
      </c>
      <c r="T28" s="34">
        <f t="shared" si="1"/>
        <v>42.69775</v>
      </c>
      <c r="W28" s="42"/>
    </row>
    <row r="29" spans="1:23" s="36" customFormat="1" ht="26.25">
      <c r="A29" s="119"/>
      <c r="B29" s="121" t="s">
        <v>64</v>
      </c>
      <c r="C29" s="30" t="s">
        <v>33</v>
      </c>
      <c r="D29" s="74">
        <v>1</v>
      </c>
      <c r="E29" s="74">
        <v>1</v>
      </c>
      <c r="F29" s="32">
        <v>100000</v>
      </c>
      <c r="G29" s="73">
        <v>15240</v>
      </c>
      <c r="H29" s="33"/>
      <c r="I29" s="33"/>
      <c r="J29" s="33"/>
      <c r="K29" s="33"/>
      <c r="L29" s="33"/>
      <c r="M29" s="33"/>
      <c r="N29" s="32"/>
      <c r="O29" s="32"/>
      <c r="P29" s="32"/>
      <c r="Q29" s="32"/>
      <c r="R29" s="34">
        <f t="shared" si="0"/>
        <v>100000</v>
      </c>
      <c r="S29" s="35">
        <f t="shared" si="0"/>
        <v>15240</v>
      </c>
      <c r="T29" s="34">
        <f t="shared" si="1"/>
        <v>15.24</v>
      </c>
      <c r="W29" s="42"/>
    </row>
    <row r="30" spans="1:23" s="36" customFormat="1" ht="27" thickBot="1">
      <c r="A30" s="72"/>
      <c r="B30" s="130" t="s">
        <v>53</v>
      </c>
      <c r="C30" s="30" t="s">
        <v>32</v>
      </c>
      <c r="D30" s="74" t="s">
        <v>84</v>
      </c>
      <c r="E30" s="74" t="s">
        <v>84</v>
      </c>
      <c r="F30" s="32">
        <v>36000</v>
      </c>
      <c r="G30" s="73" t="s">
        <v>84</v>
      </c>
      <c r="H30" s="32"/>
      <c r="I30" s="32"/>
      <c r="J30" s="32"/>
      <c r="K30" s="32"/>
      <c r="L30" s="33"/>
      <c r="M30" s="33"/>
      <c r="N30" s="32"/>
      <c r="O30" s="32"/>
      <c r="P30" s="32"/>
      <c r="Q30" s="32"/>
      <c r="R30" s="34">
        <f>F30+L30+N30+P30</f>
        <v>36000</v>
      </c>
      <c r="S30" s="35">
        <f>SUM(G30,M30)</f>
        <v>0</v>
      </c>
      <c r="T30" s="34">
        <f t="shared" si="1"/>
        <v>0</v>
      </c>
      <c r="W30" s="42"/>
    </row>
    <row r="31" spans="1:23" ht="30.75" thickBot="1" thickTop="1">
      <c r="A31" s="182" t="s">
        <v>17</v>
      </c>
      <c r="B31" s="183"/>
      <c r="C31" s="4"/>
      <c r="D31" s="82"/>
      <c r="E31" s="82"/>
      <c r="F31" s="16">
        <f aca="true" t="shared" si="2" ref="F31:Q31">SUM(F8:F30)</f>
        <v>17662222</v>
      </c>
      <c r="G31" s="16">
        <f t="shared" si="2"/>
        <v>4178434.76</v>
      </c>
      <c r="H31" s="16">
        <f t="shared" si="2"/>
        <v>0</v>
      </c>
      <c r="I31" s="16">
        <f t="shared" si="2"/>
        <v>0</v>
      </c>
      <c r="J31" s="16">
        <f t="shared" si="2"/>
        <v>25475980</v>
      </c>
      <c r="K31" s="16">
        <f t="shared" si="2"/>
        <v>9461200</v>
      </c>
      <c r="L31" s="16">
        <f t="shared" si="2"/>
        <v>25475980</v>
      </c>
      <c r="M31" s="16">
        <f t="shared" si="2"/>
        <v>9461200</v>
      </c>
      <c r="N31" s="16">
        <f t="shared" si="2"/>
        <v>10000000</v>
      </c>
      <c r="O31" s="16">
        <f t="shared" si="2"/>
        <v>0</v>
      </c>
      <c r="P31" s="16">
        <f t="shared" si="2"/>
        <v>0</v>
      </c>
      <c r="Q31" s="16">
        <f t="shared" si="2"/>
        <v>0</v>
      </c>
      <c r="R31" s="16">
        <f>SUM(R9,R10,R11,R12,R13,R15,R16,R17,R19,R20,R21,R23,R24,R26,R27,R28,R29,R30)</f>
        <v>53138202</v>
      </c>
      <c r="S31" s="16">
        <f>SUM(S9,S10,S11,S12,S15,S16,S17,S19,S20,S21,S23,S24,S26,S27,S28,S29)</f>
        <v>13639634.76</v>
      </c>
      <c r="T31" s="45">
        <f t="shared" si="1"/>
        <v>25.668227841054915</v>
      </c>
      <c r="W31" s="43"/>
    </row>
    <row r="32" spans="6:19" ht="21.75" thickTop="1">
      <c r="F32" s="5"/>
      <c r="G32" s="5"/>
      <c r="J32" s="5"/>
      <c r="K32" s="5"/>
      <c r="R32" s="5"/>
      <c r="S32" s="5"/>
    </row>
    <row r="33" spans="1:20" ht="21">
      <c r="A33" s="124"/>
      <c r="I33" s="6"/>
      <c r="J33" s="6"/>
      <c r="K33" s="6"/>
      <c r="L33" s="6"/>
      <c r="M33" s="6"/>
      <c r="N33" s="7"/>
      <c r="R33" s="127" t="s">
        <v>72</v>
      </c>
      <c r="S33" s="128" t="s">
        <v>75</v>
      </c>
      <c r="T33" s="129"/>
    </row>
    <row r="34" spans="18:20" ht="21">
      <c r="R34" s="127" t="s">
        <v>73</v>
      </c>
      <c r="S34" s="128" t="s">
        <v>76</v>
      </c>
      <c r="T34" s="129"/>
    </row>
    <row r="35" spans="18:20" ht="21">
      <c r="R35" s="127" t="s">
        <v>74</v>
      </c>
      <c r="S35" s="128" t="s">
        <v>77</v>
      </c>
      <c r="T35" s="129"/>
    </row>
    <row r="36" spans="2:20" ht="21">
      <c r="B36" s="120"/>
      <c r="R36" s="127" t="s">
        <v>71</v>
      </c>
      <c r="S36" s="131" t="s">
        <v>105</v>
      </c>
      <c r="T36" s="129"/>
    </row>
    <row r="37" ht="21">
      <c r="B37" s="120"/>
    </row>
  </sheetData>
  <sheetProtection/>
  <mergeCells count="18">
    <mergeCell ref="D6:D7"/>
    <mergeCell ref="P5:Q5"/>
    <mergeCell ref="R5:T5"/>
    <mergeCell ref="H5:M5"/>
    <mergeCell ref="H6:I6"/>
    <mergeCell ref="J6:K6"/>
    <mergeCell ref="L6:M6"/>
    <mergeCell ref="N6:O6"/>
    <mergeCell ref="A2:R2"/>
    <mergeCell ref="A31:B31"/>
    <mergeCell ref="P6:Q6"/>
    <mergeCell ref="A1:R1"/>
    <mergeCell ref="C4:E5"/>
    <mergeCell ref="F4:T4"/>
    <mergeCell ref="F5:G5"/>
    <mergeCell ref="N5:O5"/>
    <mergeCell ref="R6:T6"/>
    <mergeCell ref="C6:C7"/>
  </mergeCells>
  <printOptions/>
  <pageMargins left="0" right="0.2" top="0.7874015748031497" bottom="0.7874015748031497" header="0.5118110236220472" footer="0.5118110236220472"/>
  <pageSetup horizontalDpi="300" verticalDpi="300"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37"/>
  <sheetViews>
    <sheetView showGridLines="0" zoomScalePageLayoutView="0" workbookViewId="0" topLeftCell="A1">
      <selection activeCell="S9" sqref="S9"/>
    </sheetView>
  </sheetViews>
  <sheetFormatPr defaultColWidth="9.140625" defaultRowHeight="15"/>
  <cols>
    <col min="1" max="1" width="5.28125" style="1" customWidth="1"/>
    <col min="2" max="2" width="48.57421875" style="1" customWidth="1"/>
    <col min="3" max="3" width="8.28125" style="1" customWidth="1"/>
    <col min="4" max="4" width="10.7109375" style="1" customWidth="1"/>
    <col min="5" max="5" width="8.8515625" style="1" customWidth="1"/>
    <col min="6" max="6" width="13.7109375" style="1" customWidth="1"/>
    <col min="7" max="7" width="15.140625" style="1" customWidth="1"/>
    <col min="8" max="9" width="5.140625" style="1" customWidth="1"/>
    <col min="10" max="10" width="14.421875" style="1" customWidth="1"/>
    <col min="11" max="11" width="13.8515625" style="1" customWidth="1"/>
    <col min="12" max="12" width="14.57421875" style="1" customWidth="1"/>
    <col min="13" max="13" width="13.7109375" style="1" bestFit="1" customWidth="1"/>
    <col min="14" max="14" width="14.00390625" style="1" customWidth="1"/>
    <col min="15" max="15" width="13.28125" style="1" customWidth="1"/>
    <col min="16" max="17" width="14.7109375" style="1" customWidth="1"/>
    <col min="18" max="18" width="14.421875" style="1" customWidth="1"/>
    <col min="19" max="19" width="15.140625" style="1" customWidth="1"/>
    <col min="20" max="20" width="7.57421875" style="1" customWidth="1"/>
    <col min="21" max="22" width="9.00390625" style="1" customWidth="1"/>
    <col min="23" max="23" width="18.57421875" style="1" customWidth="1"/>
    <col min="24" max="16384" width="9.00390625" style="1" customWidth="1"/>
  </cols>
  <sheetData>
    <row r="1" spans="1:19" ht="21">
      <c r="A1" s="184" t="s">
        <v>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8" t="s">
        <v>69</v>
      </c>
    </row>
    <row r="2" spans="1:20" ht="21">
      <c r="A2" s="184" t="s">
        <v>106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" t="s">
        <v>19</v>
      </c>
      <c r="T2" s="125"/>
    </row>
    <row r="3" spans="2:19" ht="6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29"/>
      <c r="R3" s="29"/>
      <c r="S3" s="29"/>
    </row>
    <row r="4" spans="1:20" ht="21">
      <c r="A4" s="10"/>
      <c r="B4" s="11"/>
      <c r="C4" s="185" t="s">
        <v>65</v>
      </c>
      <c r="D4" s="185"/>
      <c r="E4" s="185"/>
      <c r="F4" s="178" t="s">
        <v>22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9"/>
    </row>
    <row r="5" spans="1:20" ht="21">
      <c r="A5" s="13" t="s">
        <v>36</v>
      </c>
      <c r="B5" s="49" t="s">
        <v>20</v>
      </c>
      <c r="C5" s="185"/>
      <c r="D5" s="185"/>
      <c r="E5" s="185"/>
      <c r="F5" s="181" t="s">
        <v>1</v>
      </c>
      <c r="G5" s="181"/>
      <c r="H5" s="177" t="s">
        <v>2</v>
      </c>
      <c r="I5" s="178"/>
      <c r="J5" s="178"/>
      <c r="K5" s="178"/>
      <c r="L5" s="178"/>
      <c r="M5" s="179"/>
      <c r="N5" s="176" t="s">
        <v>3</v>
      </c>
      <c r="O5" s="176"/>
      <c r="P5" s="176" t="s">
        <v>4</v>
      </c>
      <c r="Q5" s="176"/>
      <c r="R5" s="176" t="s">
        <v>25</v>
      </c>
      <c r="S5" s="176"/>
      <c r="T5" s="176"/>
    </row>
    <row r="6" spans="1:20" ht="21">
      <c r="A6" s="13" t="s">
        <v>37</v>
      </c>
      <c r="B6" s="14" t="s">
        <v>6</v>
      </c>
      <c r="C6" s="186" t="s">
        <v>7</v>
      </c>
      <c r="D6" s="186" t="s">
        <v>66</v>
      </c>
      <c r="E6" s="126" t="s">
        <v>68</v>
      </c>
      <c r="F6" s="9"/>
      <c r="G6" s="9"/>
      <c r="H6" s="180" t="s">
        <v>23</v>
      </c>
      <c r="I6" s="180"/>
      <c r="J6" s="180" t="s">
        <v>24</v>
      </c>
      <c r="K6" s="180"/>
      <c r="L6" s="180" t="s">
        <v>5</v>
      </c>
      <c r="M6" s="180"/>
      <c r="N6" s="181"/>
      <c r="O6" s="181"/>
      <c r="P6" s="181"/>
      <c r="Q6" s="181"/>
      <c r="R6" s="181"/>
      <c r="S6" s="181"/>
      <c r="T6" s="181"/>
    </row>
    <row r="7" spans="1:20" ht="21">
      <c r="A7" s="25"/>
      <c r="B7" s="14"/>
      <c r="C7" s="187"/>
      <c r="D7" s="187"/>
      <c r="E7" s="9" t="s">
        <v>67</v>
      </c>
      <c r="F7" s="15" t="s">
        <v>8</v>
      </c>
      <c r="G7" s="15" t="s">
        <v>9</v>
      </c>
      <c r="H7" s="15" t="s">
        <v>8</v>
      </c>
      <c r="I7" s="15" t="s">
        <v>9</v>
      </c>
      <c r="J7" s="15" t="s">
        <v>8</v>
      </c>
      <c r="K7" s="15" t="s">
        <v>9</v>
      </c>
      <c r="L7" s="15" t="s">
        <v>8</v>
      </c>
      <c r="M7" s="15" t="s">
        <v>9</v>
      </c>
      <c r="N7" s="15" t="s">
        <v>8</v>
      </c>
      <c r="O7" s="15" t="s">
        <v>9</v>
      </c>
      <c r="P7" s="15" t="s">
        <v>8</v>
      </c>
      <c r="Q7" s="15" t="s">
        <v>9</v>
      </c>
      <c r="R7" s="15" t="s">
        <v>8</v>
      </c>
      <c r="S7" s="15" t="s">
        <v>9</v>
      </c>
      <c r="T7" s="15" t="s">
        <v>10</v>
      </c>
    </row>
    <row r="8" spans="1:23" ht="26.25">
      <c r="A8" s="17">
        <v>1</v>
      </c>
      <c r="B8" s="50" t="s">
        <v>28</v>
      </c>
      <c r="C8" s="28"/>
      <c r="D8" s="78"/>
      <c r="E8" s="78"/>
      <c r="F8" s="20"/>
      <c r="G8" s="20"/>
      <c r="H8" s="20"/>
      <c r="I8" s="20"/>
      <c r="J8" s="20"/>
      <c r="K8" s="20"/>
      <c r="L8" s="21"/>
      <c r="M8" s="21"/>
      <c r="N8" s="20"/>
      <c r="O8" s="20"/>
      <c r="P8" s="20"/>
      <c r="Q8" s="20"/>
      <c r="R8" s="18"/>
      <c r="S8" s="22"/>
      <c r="T8" s="18"/>
      <c r="W8" s="42"/>
    </row>
    <row r="9" spans="1:23" s="36" customFormat="1" ht="26.25">
      <c r="A9" s="119"/>
      <c r="B9" s="130" t="s">
        <v>87</v>
      </c>
      <c r="C9" s="39" t="s">
        <v>89</v>
      </c>
      <c r="D9" s="77">
        <v>4</v>
      </c>
      <c r="E9" s="77" t="s">
        <v>84</v>
      </c>
      <c r="F9" s="40">
        <v>250100</v>
      </c>
      <c r="G9" s="40">
        <v>105960</v>
      </c>
      <c r="H9" s="40"/>
      <c r="I9" s="40"/>
      <c r="J9" s="40"/>
      <c r="K9" s="40"/>
      <c r="L9" s="33"/>
      <c r="M9" s="33"/>
      <c r="N9" s="40"/>
      <c r="O9" s="40"/>
      <c r="P9" s="40"/>
      <c r="Q9" s="40"/>
      <c r="R9" s="34">
        <f>SUM(F9,L9)</f>
        <v>250100</v>
      </c>
      <c r="S9" s="35">
        <f>SUM(G9,M9)</f>
        <v>105960</v>
      </c>
      <c r="T9" s="34">
        <f>(S9/R9)*100</f>
        <v>42.36705317872851</v>
      </c>
      <c r="W9" s="42"/>
    </row>
    <row r="10" spans="1:23" s="36" customFormat="1" ht="26.25">
      <c r="A10" s="47"/>
      <c r="B10" s="130" t="s">
        <v>79</v>
      </c>
      <c r="C10" s="30" t="s">
        <v>15</v>
      </c>
      <c r="D10" s="114">
        <v>460000</v>
      </c>
      <c r="E10" s="118" t="s">
        <v>84</v>
      </c>
      <c r="F10" s="41">
        <v>120000</v>
      </c>
      <c r="G10" s="115">
        <v>73317.79</v>
      </c>
      <c r="H10" s="41"/>
      <c r="I10" s="41"/>
      <c r="J10" s="116">
        <v>1765000</v>
      </c>
      <c r="K10" s="41">
        <v>990030</v>
      </c>
      <c r="L10" s="117">
        <f>SUM(J10)</f>
        <v>1765000</v>
      </c>
      <c r="M10" s="117">
        <f>I10+K10</f>
        <v>990030</v>
      </c>
      <c r="N10" s="41"/>
      <c r="O10" s="41"/>
      <c r="P10" s="41"/>
      <c r="Q10" s="41"/>
      <c r="R10" s="34">
        <f>F10+L10+N10+P10</f>
        <v>1885000</v>
      </c>
      <c r="S10" s="35">
        <f>SUM(G10,M10)</f>
        <v>1063347.79</v>
      </c>
      <c r="T10" s="34">
        <f>(S10/R10)*100</f>
        <v>56.41102334217507</v>
      </c>
      <c r="W10" s="42"/>
    </row>
    <row r="11" spans="1:23" s="36" customFormat="1" ht="26.25">
      <c r="A11" s="47"/>
      <c r="B11" s="130" t="s">
        <v>80</v>
      </c>
      <c r="C11" s="39" t="s">
        <v>35</v>
      </c>
      <c r="D11" s="114">
        <v>104</v>
      </c>
      <c r="E11" s="118">
        <v>104</v>
      </c>
      <c r="F11" s="41">
        <v>200000</v>
      </c>
      <c r="G11" s="115">
        <v>17785</v>
      </c>
      <c r="H11" s="41"/>
      <c r="I11" s="41"/>
      <c r="J11" s="116">
        <v>20402170</v>
      </c>
      <c r="K11" s="115">
        <v>8082680</v>
      </c>
      <c r="L11" s="117">
        <f>SUM(J11)</f>
        <v>20402170</v>
      </c>
      <c r="M11" s="117">
        <f>SUM(K11)</f>
        <v>8082680</v>
      </c>
      <c r="N11" s="41"/>
      <c r="O11" s="41"/>
      <c r="P11" s="41"/>
      <c r="Q11" s="41"/>
      <c r="R11" s="34">
        <f>SUM(F11,L11)</f>
        <v>20602170</v>
      </c>
      <c r="S11" s="35">
        <f>SUM(G11,M11)</f>
        <v>8100465</v>
      </c>
      <c r="T11" s="34">
        <f>(S11/R11)*100</f>
        <v>39.31850382750943</v>
      </c>
      <c r="W11" s="42"/>
    </row>
    <row r="12" spans="1:23" s="36" customFormat="1" ht="26.25">
      <c r="A12" s="47"/>
      <c r="B12" s="48" t="s">
        <v>91</v>
      </c>
      <c r="C12" s="30" t="s">
        <v>14</v>
      </c>
      <c r="D12" s="118" t="s">
        <v>84</v>
      </c>
      <c r="E12" s="118" t="s">
        <v>84</v>
      </c>
      <c r="F12" s="41">
        <v>249940</v>
      </c>
      <c r="G12" s="115">
        <v>28576</v>
      </c>
      <c r="H12" s="41"/>
      <c r="I12" s="41"/>
      <c r="J12" s="116">
        <v>833760</v>
      </c>
      <c r="K12" s="115">
        <v>179520</v>
      </c>
      <c r="L12" s="117">
        <f>SUM(J12)</f>
        <v>833760</v>
      </c>
      <c r="M12" s="117">
        <f>SUM(K12)</f>
        <v>179520</v>
      </c>
      <c r="N12" s="41"/>
      <c r="O12" s="41"/>
      <c r="P12" s="41"/>
      <c r="Q12" s="41"/>
      <c r="R12" s="34">
        <f>SUM(F12,L12)</f>
        <v>1083700</v>
      </c>
      <c r="S12" s="35">
        <f>SUM(G12,M12)</f>
        <v>208096</v>
      </c>
      <c r="T12" s="34">
        <f>(S12/R12)*100</f>
        <v>19.20236227738304</v>
      </c>
      <c r="W12" s="42"/>
    </row>
    <row r="13" spans="1:23" s="36" customFormat="1" ht="26.25">
      <c r="A13" s="47"/>
      <c r="B13" s="48" t="s">
        <v>92</v>
      </c>
      <c r="C13" s="39" t="s">
        <v>11</v>
      </c>
      <c r="D13" s="118" t="s">
        <v>84</v>
      </c>
      <c r="E13" s="118" t="s">
        <v>84</v>
      </c>
      <c r="F13" s="41">
        <v>2180000</v>
      </c>
      <c r="G13" s="115">
        <v>205683</v>
      </c>
      <c r="H13" s="41"/>
      <c r="I13" s="41"/>
      <c r="J13" s="116"/>
      <c r="K13" s="115"/>
      <c r="L13" s="117"/>
      <c r="M13" s="117"/>
      <c r="N13" s="41">
        <v>10000000</v>
      </c>
      <c r="O13" s="115" t="s">
        <v>84</v>
      </c>
      <c r="P13" s="41"/>
      <c r="Q13" s="41"/>
      <c r="R13" s="34">
        <f>SUM(F13+L13+N13)</f>
        <v>12180000</v>
      </c>
      <c r="S13" s="35">
        <f>SUM(G13,M13)</f>
        <v>205683</v>
      </c>
      <c r="T13" s="34">
        <f>(S13/R13)*100</f>
        <v>1.688694581280788</v>
      </c>
      <c r="W13" s="42"/>
    </row>
    <row r="14" spans="1:23" ht="26.25">
      <c r="A14" s="17">
        <v>2</v>
      </c>
      <c r="B14" s="26" t="s">
        <v>29</v>
      </c>
      <c r="C14" s="28"/>
      <c r="D14" s="78"/>
      <c r="E14" s="78"/>
      <c r="F14" s="20"/>
      <c r="G14" s="20"/>
      <c r="H14" s="20"/>
      <c r="I14" s="20"/>
      <c r="J14" s="20"/>
      <c r="K14" s="20"/>
      <c r="L14" s="21"/>
      <c r="M14" s="137"/>
      <c r="N14" s="20"/>
      <c r="O14" s="20"/>
      <c r="P14" s="20"/>
      <c r="Q14" s="20"/>
      <c r="R14" s="18"/>
      <c r="S14" s="22"/>
      <c r="T14" s="18"/>
      <c r="W14" s="42"/>
    </row>
    <row r="15" spans="1:23" s="36" customFormat="1" ht="26.25">
      <c r="A15" s="47"/>
      <c r="B15" s="130" t="s">
        <v>81</v>
      </c>
      <c r="C15" s="30" t="s">
        <v>13</v>
      </c>
      <c r="D15" s="74">
        <v>8</v>
      </c>
      <c r="E15" s="74">
        <v>8</v>
      </c>
      <c r="F15" s="32">
        <v>1018200</v>
      </c>
      <c r="G15" s="73">
        <v>375209.5</v>
      </c>
      <c r="H15" s="33"/>
      <c r="I15" s="33"/>
      <c r="J15" s="33"/>
      <c r="K15" s="33"/>
      <c r="L15" s="33"/>
      <c r="M15" s="117"/>
      <c r="N15" s="32"/>
      <c r="O15" s="32"/>
      <c r="P15" s="32"/>
      <c r="Q15" s="32"/>
      <c r="R15" s="34">
        <f>F15+L15+N15+P15</f>
        <v>1018200</v>
      </c>
      <c r="S15" s="35">
        <f>SUM(G15,M15)</f>
        <v>375209.5</v>
      </c>
      <c r="T15" s="34">
        <f>(S15/R15)*100</f>
        <v>36.85027499508937</v>
      </c>
      <c r="W15" s="42"/>
    </row>
    <row r="16" spans="1:23" s="36" customFormat="1" ht="26.25">
      <c r="A16" s="47"/>
      <c r="B16" s="121" t="s">
        <v>48</v>
      </c>
      <c r="C16" s="30" t="s">
        <v>12</v>
      </c>
      <c r="D16" s="74">
        <v>1</v>
      </c>
      <c r="E16" s="74">
        <v>1</v>
      </c>
      <c r="F16" s="32">
        <v>239010</v>
      </c>
      <c r="G16" s="73">
        <v>159350</v>
      </c>
      <c r="H16" s="32"/>
      <c r="I16" s="32"/>
      <c r="J16" s="32">
        <v>173700</v>
      </c>
      <c r="K16" s="73">
        <v>78500</v>
      </c>
      <c r="L16" s="33">
        <f>SUM(J16)</f>
        <v>173700</v>
      </c>
      <c r="M16" s="117">
        <f>SUM(K16)</f>
        <v>78500</v>
      </c>
      <c r="N16" s="32"/>
      <c r="O16" s="32"/>
      <c r="P16" s="32"/>
      <c r="Q16" s="32"/>
      <c r="R16" s="34">
        <f>F16+L16+N16+P16</f>
        <v>412710</v>
      </c>
      <c r="S16" s="35">
        <f>G16+M16</f>
        <v>237850</v>
      </c>
      <c r="T16" s="34">
        <f>(S16/R16)*100</f>
        <v>57.63126650674808</v>
      </c>
      <c r="W16" s="42"/>
    </row>
    <row r="17" spans="1:23" s="36" customFormat="1" ht="26.25">
      <c r="A17" s="47"/>
      <c r="B17" s="130" t="s">
        <v>82</v>
      </c>
      <c r="C17" s="30" t="s">
        <v>12</v>
      </c>
      <c r="D17" s="118">
        <v>1</v>
      </c>
      <c r="E17" s="118">
        <v>1</v>
      </c>
      <c r="F17" s="31">
        <v>105000</v>
      </c>
      <c r="G17" s="122">
        <v>30364</v>
      </c>
      <c r="H17" s="31"/>
      <c r="I17" s="31"/>
      <c r="J17" s="116">
        <v>91350</v>
      </c>
      <c r="K17" s="115">
        <v>40690</v>
      </c>
      <c r="L17" s="117">
        <f>SUM(J17)</f>
        <v>91350</v>
      </c>
      <c r="M17" s="117">
        <f>SUM(K17)</f>
        <v>40690</v>
      </c>
      <c r="N17" s="31"/>
      <c r="O17" s="31"/>
      <c r="P17" s="31"/>
      <c r="Q17" s="31"/>
      <c r="R17" s="34">
        <f>F17+L17+N17+P17</f>
        <v>196350</v>
      </c>
      <c r="S17" s="35">
        <f>G17+M17</f>
        <v>71054</v>
      </c>
      <c r="T17" s="34">
        <f>(S17/R17)*100</f>
        <v>36.18742042271454</v>
      </c>
      <c r="W17" s="42"/>
    </row>
    <row r="18" spans="1:23" ht="26.25">
      <c r="A18" s="17">
        <v>3</v>
      </c>
      <c r="B18" s="26" t="s">
        <v>26</v>
      </c>
      <c r="C18" s="27"/>
      <c r="D18" s="75"/>
      <c r="E18" s="75"/>
      <c r="F18" s="23"/>
      <c r="G18" s="123"/>
      <c r="H18" s="21"/>
      <c r="I18" s="21"/>
      <c r="J18" s="21"/>
      <c r="K18" s="21"/>
      <c r="L18" s="21"/>
      <c r="M18" s="21"/>
      <c r="N18" s="23"/>
      <c r="O18" s="23"/>
      <c r="P18" s="23"/>
      <c r="Q18" s="23"/>
      <c r="R18" s="18"/>
      <c r="S18" s="22"/>
      <c r="T18" s="18"/>
      <c r="W18" s="42"/>
    </row>
    <row r="19" spans="1:23" s="36" customFormat="1" ht="26.25">
      <c r="A19" s="119"/>
      <c r="B19" s="130" t="s">
        <v>39</v>
      </c>
      <c r="C19" s="30" t="s">
        <v>33</v>
      </c>
      <c r="D19" s="74">
        <v>1</v>
      </c>
      <c r="E19" s="74">
        <v>1</v>
      </c>
      <c r="F19" s="32">
        <v>1575200</v>
      </c>
      <c r="G19" s="73">
        <v>387250</v>
      </c>
      <c r="H19" s="33"/>
      <c r="I19" s="33"/>
      <c r="J19" s="33"/>
      <c r="K19" s="138"/>
      <c r="L19" s="33"/>
      <c r="M19" s="33"/>
      <c r="N19" s="32"/>
      <c r="O19" s="32"/>
      <c r="P19" s="32"/>
      <c r="Q19" s="32"/>
      <c r="R19" s="34">
        <f>F19</f>
        <v>1575200</v>
      </c>
      <c r="S19" s="35">
        <f>G19</f>
        <v>387250</v>
      </c>
      <c r="T19" s="34">
        <f>(S19/R19)*100</f>
        <v>24.584179786693753</v>
      </c>
      <c r="W19" s="42"/>
    </row>
    <row r="20" spans="1:23" s="36" customFormat="1" ht="26.25">
      <c r="A20" s="119"/>
      <c r="B20" s="130" t="s">
        <v>86</v>
      </c>
      <c r="C20" s="30" t="s">
        <v>55</v>
      </c>
      <c r="D20" s="74">
        <v>96</v>
      </c>
      <c r="E20" s="74">
        <v>32</v>
      </c>
      <c r="F20" s="32">
        <v>8512472</v>
      </c>
      <c r="G20" s="73">
        <v>3320454</v>
      </c>
      <c r="H20" s="33"/>
      <c r="I20" s="33"/>
      <c r="J20" s="33"/>
      <c r="K20" s="138"/>
      <c r="L20" s="33"/>
      <c r="M20" s="33"/>
      <c r="N20" s="32"/>
      <c r="O20" s="32"/>
      <c r="P20" s="32"/>
      <c r="Q20" s="32"/>
      <c r="R20" s="34">
        <f>F20</f>
        <v>8512472</v>
      </c>
      <c r="S20" s="35">
        <f>G20</f>
        <v>3320454</v>
      </c>
      <c r="T20" s="34">
        <f>(S20/R20)*100</f>
        <v>39.006930066847794</v>
      </c>
      <c r="W20" s="42"/>
    </row>
    <row r="21" spans="1:23" s="36" customFormat="1" ht="26.25">
      <c r="A21" s="47"/>
      <c r="B21" s="121" t="s">
        <v>63</v>
      </c>
      <c r="C21" s="30" t="s">
        <v>16</v>
      </c>
      <c r="D21" s="118">
        <v>650</v>
      </c>
      <c r="E21" s="118" t="s">
        <v>84</v>
      </c>
      <c r="G21" s="122"/>
      <c r="H21" s="31"/>
      <c r="I21" s="31"/>
      <c r="J21" s="31">
        <v>2210000</v>
      </c>
      <c r="K21" s="41">
        <v>2210000</v>
      </c>
      <c r="L21" s="117">
        <f>SUM(J21)</f>
        <v>2210000</v>
      </c>
      <c r="M21" s="117">
        <f>SUM(K21)</f>
        <v>2210000</v>
      </c>
      <c r="N21" s="31"/>
      <c r="O21" s="31"/>
      <c r="P21" s="31"/>
      <c r="Q21" s="31"/>
      <c r="R21" s="34">
        <f>SUM(F21,L21)</f>
        <v>2210000</v>
      </c>
      <c r="S21" s="35">
        <f>SUM(G21,M21)</f>
        <v>2210000</v>
      </c>
      <c r="T21" s="34">
        <f>(S21/R21)*100</f>
        <v>100</v>
      </c>
      <c r="W21" s="42"/>
    </row>
    <row r="22" spans="1:23" s="36" customFormat="1" ht="26.25">
      <c r="A22" s="17">
        <v>4</v>
      </c>
      <c r="B22" s="50" t="s">
        <v>27</v>
      </c>
      <c r="C22" s="27"/>
      <c r="D22" s="132"/>
      <c r="E22" s="132"/>
      <c r="F22" s="133"/>
      <c r="G22" s="134"/>
      <c r="H22" s="133"/>
      <c r="I22" s="133"/>
      <c r="J22" s="135"/>
      <c r="K22" s="136"/>
      <c r="L22" s="137"/>
      <c r="M22" s="137"/>
      <c r="N22" s="133"/>
      <c r="O22" s="133"/>
      <c r="P22" s="133"/>
      <c r="Q22" s="133"/>
      <c r="R22" s="18"/>
      <c r="S22" s="22"/>
      <c r="T22" s="18"/>
      <c r="W22" s="42"/>
    </row>
    <row r="23" spans="1:23" s="36" customFormat="1" ht="26.25">
      <c r="A23" s="47"/>
      <c r="B23" s="48" t="s">
        <v>41</v>
      </c>
      <c r="C23" s="39" t="s">
        <v>16</v>
      </c>
      <c r="D23" s="118" t="s">
        <v>84</v>
      </c>
      <c r="E23" s="118" t="s">
        <v>84</v>
      </c>
      <c r="F23" s="31">
        <v>800000</v>
      </c>
      <c r="G23" s="122">
        <v>53239.5</v>
      </c>
      <c r="H23" s="31"/>
      <c r="I23" s="31"/>
      <c r="J23" s="116"/>
      <c r="K23" s="41"/>
      <c r="L23" s="117"/>
      <c r="M23" s="117"/>
      <c r="N23" s="31"/>
      <c r="O23" s="31"/>
      <c r="P23" s="31"/>
      <c r="Q23" s="31"/>
      <c r="R23" s="34">
        <f>SUM(F23)</f>
        <v>800000</v>
      </c>
      <c r="S23" s="35">
        <f>SUM(G23,M23)</f>
        <v>53239.5</v>
      </c>
      <c r="T23" s="34">
        <f>(S23/R23)*100</f>
        <v>6.654937499999999</v>
      </c>
      <c r="W23" s="42"/>
    </row>
    <row r="24" spans="1:23" s="36" customFormat="1" ht="26.25">
      <c r="A24" s="47"/>
      <c r="B24" s="48" t="s">
        <v>40</v>
      </c>
      <c r="C24" s="30" t="s">
        <v>14</v>
      </c>
      <c r="D24" s="118" t="s">
        <v>84</v>
      </c>
      <c r="E24" s="118" t="s">
        <v>84</v>
      </c>
      <c r="F24" s="31">
        <v>1085200</v>
      </c>
      <c r="G24" s="122">
        <v>356338</v>
      </c>
      <c r="H24" s="31"/>
      <c r="I24" s="31"/>
      <c r="J24" s="116"/>
      <c r="K24" s="41"/>
      <c r="L24" s="117"/>
      <c r="M24" s="117"/>
      <c r="N24" s="31"/>
      <c r="O24" s="31"/>
      <c r="P24" s="31"/>
      <c r="Q24" s="31"/>
      <c r="R24" s="34">
        <f>SUM(F24)</f>
        <v>1085200</v>
      </c>
      <c r="S24" s="35">
        <f>SUM(G24,M24)</f>
        <v>356338</v>
      </c>
      <c r="T24" s="34">
        <f>(S24/R24)*100</f>
        <v>32.83615923332105</v>
      </c>
      <c r="W24" s="42"/>
    </row>
    <row r="25" spans="1:23" ht="26.25">
      <c r="A25" s="17">
        <v>5</v>
      </c>
      <c r="B25" s="26" t="s">
        <v>30</v>
      </c>
      <c r="C25" s="27"/>
      <c r="D25" s="75"/>
      <c r="E25" s="75"/>
      <c r="F25" s="23"/>
      <c r="G25" s="123"/>
      <c r="H25" s="21"/>
      <c r="I25" s="21"/>
      <c r="J25" s="21"/>
      <c r="K25" s="21"/>
      <c r="L25" s="21"/>
      <c r="M25" s="21"/>
      <c r="N25" s="23"/>
      <c r="O25" s="23"/>
      <c r="P25" s="23"/>
      <c r="Q25" s="23"/>
      <c r="R25" s="18"/>
      <c r="S25" s="22"/>
      <c r="T25" s="18"/>
      <c r="W25" s="42"/>
    </row>
    <row r="26" spans="1:23" s="36" customFormat="1" ht="26.25">
      <c r="A26" s="47"/>
      <c r="B26" s="121" t="s">
        <v>59</v>
      </c>
      <c r="C26" s="30" t="s">
        <v>31</v>
      </c>
      <c r="D26" s="74">
        <v>1</v>
      </c>
      <c r="E26" s="74" t="s">
        <v>84</v>
      </c>
      <c r="F26" s="32">
        <v>816100</v>
      </c>
      <c r="G26" s="73">
        <v>580559.68</v>
      </c>
      <c r="H26" s="32"/>
      <c r="I26" s="32"/>
      <c r="J26" s="32"/>
      <c r="K26" s="32"/>
      <c r="L26" s="33"/>
      <c r="M26" s="33"/>
      <c r="N26" s="32"/>
      <c r="O26" s="32"/>
      <c r="P26" s="32"/>
      <c r="Q26" s="32"/>
      <c r="R26" s="34">
        <f aca="true" t="shared" si="0" ref="R26:S29">F26+L26+N26+P26</f>
        <v>816100</v>
      </c>
      <c r="S26" s="35">
        <f t="shared" si="0"/>
        <v>580559.68</v>
      </c>
      <c r="T26" s="34">
        <f aca="true" t="shared" si="1" ref="T26:T31">(S26/R26)*100</f>
        <v>71.13830167871585</v>
      </c>
      <c r="W26" s="42"/>
    </row>
    <row r="27" spans="1:23" s="36" customFormat="1" ht="26.25">
      <c r="A27" s="47"/>
      <c r="B27" s="121" t="s">
        <v>51</v>
      </c>
      <c r="C27" s="30" t="s">
        <v>14</v>
      </c>
      <c r="D27" s="74">
        <v>450</v>
      </c>
      <c r="E27" s="74">
        <v>100</v>
      </c>
      <c r="F27" s="32">
        <v>175000</v>
      </c>
      <c r="G27" s="73">
        <v>83960.25</v>
      </c>
      <c r="H27" s="32"/>
      <c r="I27" s="32"/>
      <c r="J27" s="32"/>
      <c r="K27" s="32"/>
      <c r="L27" s="33"/>
      <c r="M27" s="33"/>
      <c r="N27" s="32"/>
      <c r="O27" s="32"/>
      <c r="P27" s="32"/>
      <c r="Q27" s="32"/>
      <c r="R27" s="34">
        <f t="shared" si="0"/>
        <v>175000</v>
      </c>
      <c r="S27" s="35">
        <f t="shared" si="0"/>
        <v>83960.25</v>
      </c>
      <c r="T27" s="34">
        <f t="shared" si="1"/>
        <v>47.97728571428571</v>
      </c>
      <c r="W27" s="42"/>
    </row>
    <row r="28" spans="1:23" s="36" customFormat="1" ht="26.25">
      <c r="A28" s="47"/>
      <c r="B28" s="121" t="s">
        <v>62</v>
      </c>
      <c r="C28" s="30" t="s">
        <v>33</v>
      </c>
      <c r="D28" s="74">
        <v>3</v>
      </c>
      <c r="E28" s="74">
        <v>3</v>
      </c>
      <c r="F28" s="32">
        <v>200000</v>
      </c>
      <c r="G28" s="73">
        <v>85395.5</v>
      </c>
      <c r="H28" s="32"/>
      <c r="I28" s="32"/>
      <c r="J28" s="32"/>
      <c r="K28" s="32"/>
      <c r="L28" s="33"/>
      <c r="M28" s="33"/>
      <c r="N28" s="32"/>
      <c r="O28" s="32"/>
      <c r="P28" s="32"/>
      <c r="Q28" s="32"/>
      <c r="R28" s="34">
        <f t="shared" si="0"/>
        <v>200000</v>
      </c>
      <c r="S28" s="35">
        <f t="shared" si="0"/>
        <v>85395.5</v>
      </c>
      <c r="T28" s="34">
        <f t="shared" si="1"/>
        <v>42.69775</v>
      </c>
      <c r="W28" s="42"/>
    </row>
    <row r="29" spans="1:23" s="36" customFormat="1" ht="26.25">
      <c r="A29" s="119"/>
      <c r="B29" s="121" t="s">
        <v>64</v>
      </c>
      <c r="C29" s="30" t="s">
        <v>33</v>
      </c>
      <c r="D29" s="74">
        <v>1</v>
      </c>
      <c r="E29" s="74">
        <v>1</v>
      </c>
      <c r="F29" s="32">
        <v>100000</v>
      </c>
      <c r="G29" s="73">
        <v>15240</v>
      </c>
      <c r="H29" s="33"/>
      <c r="I29" s="33"/>
      <c r="J29" s="33"/>
      <c r="K29" s="33"/>
      <c r="L29" s="33"/>
      <c r="M29" s="33"/>
      <c r="N29" s="32"/>
      <c r="O29" s="32"/>
      <c r="P29" s="32"/>
      <c r="Q29" s="32"/>
      <c r="R29" s="34">
        <f t="shared" si="0"/>
        <v>100000</v>
      </c>
      <c r="S29" s="35">
        <f t="shared" si="0"/>
        <v>15240</v>
      </c>
      <c r="T29" s="34">
        <f t="shared" si="1"/>
        <v>15.24</v>
      </c>
      <c r="W29" s="42"/>
    </row>
    <row r="30" spans="1:23" s="36" customFormat="1" ht="27" thickBot="1">
      <c r="A30" s="72"/>
      <c r="B30" s="130" t="s">
        <v>53</v>
      </c>
      <c r="C30" s="30" t="s">
        <v>32</v>
      </c>
      <c r="D30" s="74" t="s">
        <v>84</v>
      </c>
      <c r="E30" s="74" t="s">
        <v>84</v>
      </c>
      <c r="F30" s="32">
        <v>36000</v>
      </c>
      <c r="G30" s="73">
        <v>5920</v>
      </c>
      <c r="H30" s="32"/>
      <c r="I30" s="32"/>
      <c r="J30" s="32"/>
      <c r="K30" s="32"/>
      <c r="L30" s="33"/>
      <c r="M30" s="33"/>
      <c r="N30" s="32"/>
      <c r="O30" s="32"/>
      <c r="P30" s="32"/>
      <c r="Q30" s="32"/>
      <c r="R30" s="34">
        <f>F30+L30+N30+P30</f>
        <v>36000</v>
      </c>
      <c r="S30" s="35">
        <f>SUM(G30,M30)</f>
        <v>5920</v>
      </c>
      <c r="T30" s="34">
        <f t="shared" si="1"/>
        <v>16.444444444444446</v>
      </c>
      <c r="W30" s="42"/>
    </row>
    <row r="31" spans="1:23" ht="30.75" thickBot="1" thickTop="1">
      <c r="A31" s="182" t="s">
        <v>17</v>
      </c>
      <c r="B31" s="183"/>
      <c r="C31" s="4"/>
      <c r="D31" s="82"/>
      <c r="E31" s="82"/>
      <c r="F31" s="16">
        <f aca="true" t="shared" si="2" ref="F31:Q31">SUM(F8:F30)</f>
        <v>17662222</v>
      </c>
      <c r="G31" s="16">
        <f t="shared" si="2"/>
        <v>5884602.22</v>
      </c>
      <c r="H31" s="16">
        <f t="shared" si="2"/>
        <v>0</v>
      </c>
      <c r="I31" s="16">
        <f t="shared" si="2"/>
        <v>0</v>
      </c>
      <c r="J31" s="16">
        <f t="shared" si="2"/>
        <v>25475980</v>
      </c>
      <c r="K31" s="16">
        <f t="shared" si="2"/>
        <v>11581420</v>
      </c>
      <c r="L31" s="16">
        <f t="shared" si="2"/>
        <v>25475980</v>
      </c>
      <c r="M31" s="16">
        <f t="shared" si="2"/>
        <v>11581420</v>
      </c>
      <c r="N31" s="16">
        <f t="shared" si="2"/>
        <v>10000000</v>
      </c>
      <c r="O31" s="16">
        <f t="shared" si="2"/>
        <v>0</v>
      </c>
      <c r="P31" s="16">
        <f t="shared" si="2"/>
        <v>0</v>
      </c>
      <c r="Q31" s="16">
        <f t="shared" si="2"/>
        <v>0</v>
      </c>
      <c r="R31" s="16">
        <f>SUM(R9,R10,R11,R12,R13,R15,R16,R17,R19,R20,R21,R23,R24,R26,R27,R28,R29,R30)</f>
        <v>53138202</v>
      </c>
      <c r="S31" s="16">
        <f>SUM(S9,S10,S11,S12,S13,S15,S16,S17,S19,S20,S21,S23,S24,S26,S27,S28,S29,S30)</f>
        <v>17466022.22</v>
      </c>
      <c r="T31" s="45">
        <f t="shared" si="1"/>
        <v>32.86905006684268</v>
      </c>
      <c r="W31" s="43"/>
    </row>
    <row r="32" spans="6:19" ht="21.75" thickTop="1">
      <c r="F32" s="5"/>
      <c r="G32" s="5"/>
      <c r="J32" s="5"/>
      <c r="K32" s="5"/>
      <c r="R32" s="5"/>
      <c r="S32" s="5"/>
    </row>
    <row r="33" spans="1:20" ht="21">
      <c r="A33" s="124"/>
      <c r="I33" s="6"/>
      <c r="J33" s="6"/>
      <c r="K33" s="6"/>
      <c r="L33" s="6"/>
      <c r="M33" s="6"/>
      <c r="N33" s="7"/>
      <c r="R33" s="127" t="s">
        <v>72</v>
      </c>
      <c r="S33" s="128" t="s">
        <v>75</v>
      </c>
      <c r="T33" s="129"/>
    </row>
    <row r="34" spans="18:20" ht="21">
      <c r="R34" s="127" t="s">
        <v>73</v>
      </c>
      <c r="S34" s="128" t="s">
        <v>76</v>
      </c>
      <c r="T34" s="129"/>
    </row>
    <row r="35" spans="18:20" ht="21">
      <c r="R35" s="127" t="s">
        <v>74</v>
      </c>
      <c r="S35" s="128" t="s">
        <v>77</v>
      </c>
      <c r="T35" s="129"/>
    </row>
    <row r="36" spans="2:20" ht="21">
      <c r="B36" s="120"/>
      <c r="R36" s="127" t="s">
        <v>71</v>
      </c>
      <c r="S36" s="131" t="s">
        <v>107</v>
      </c>
      <c r="T36" s="129"/>
    </row>
    <row r="37" ht="21">
      <c r="B37" s="120"/>
    </row>
  </sheetData>
  <sheetProtection/>
  <mergeCells count="18">
    <mergeCell ref="A2:R2"/>
    <mergeCell ref="A31:B31"/>
    <mergeCell ref="P6:Q6"/>
    <mergeCell ref="A1:R1"/>
    <mergeCell ref="C4:E5"/>
    <mergeCell ref="F4:T4"/>
    <mergeCell ref="F5:G5"/>
    <mergeCell ref="N5:O5"/>
    <mergeCell ref="R6:T6"/>
    <mergeCell ref="C6:C7"/>
    <mergeCell ref="D6:D7"/>
    <mergeCell ref="P5:Q5"/>
    <mergeCell ref="R5:T5"/>
    <mergeCell ref="H5:M5"/>
    <mergeCell ref="H6:I6"/>
    <mergeCell ref="J6:K6"/>
    <mergeCell ref="L6:M6"/>
    <mergeCell ref="N6:O6"/>
  </mergeCells>
  <printOptions/>
  <pageMargins left="0" right="0.2" top="0.7874015748031497" bottom="0.7874015748031497" header="0.5118110236220472" footer="0.5118110236220472"/>
  <pageSetup horizontalDpi="300" verticalDpi="3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37"/>
  <sheetViews>
    <sheetView showGridLines="0" zoomScalePageLayoutView="0" workbookViewId="0" topLeftCell="A1">
      <selection activeCell="B9" sqref="B9"/>
    </sheetView>
  </sheetViews>
  <sheetFormatPr defaultColWidth="9.140625" defaultRowHeight="15"/>
  <cols>
    <col min="1" max="1" width="5.28125" style="1" customWidth="1"/>
    <col min="2" max="2" width="49.7109375" style="1" bestFit="1" customWidth="1"/>
    <col min="3" max="3" width="8.28125" style="1" customWidth="1"/>
    <col min="4" max="4" width="10.7109375" style="1" customWidth="1"/>
    <col min="5" max="5" width="8.8515625" style="1" customWidth="1"/>
    <col min="6" max="6" width="13.7109375" style="1" customWidth="1"/>
    <col min="7" max="7" width="15.140625" style="1" customWidth="1"/>
    <col min="8" max="9" width="5.140625" style="1" customWidth="1"/>
    <col min="10" max="10" width="14.421875" style="1" customWidth="1"/>
    <col min="11" max="11" width="13.8515625" style="1" customWidth="1"/>
    <col min="12" max="12" width="14.57421875" style="1" customWidth="1"/>
    <col min="13" max="13" width="13.7109375" style="1" bestFit="1" customWidth="1"/>
    <col min="14" max="14" width="14.00390625" style="1" customWidth="1"/>
    <col min="15" max="15" width="13.28125" style="1" customWidth="1"/>
    <col min="16" max="17" width="14.7109375" style="1" customWidth="1"/>
    <col min="18" max="18" width="13.7109375" style="1" customWidth="1"/>
    <col min="19" max="19" width="15.140625" style="1" customWidth="1"/>
    <col min="20" max="20" width="7.57421875" style="1" customWidth="1"/>
    <col min="21" max="22" width="9.00390625" style="1" customWidth="1"/>
    <col min="23" max="23" width="18.57421875" style="1" customWidth="1"/>
    <col min="24" max="16384" width="9.00390625" style="1" customWidth="1"/>
  </cols>
  <sheetData>
    <row r="1" spans="1:19" ht="21">
      <c r="A1" s="184" t="s">
        <v>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8" t="s">
        <v>69</v>
      </c>
    </row>
    <row r="2" spans="1:20" ht="21">
      <c r="A2" s="184" t="s">
        <v>108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" t="s">
        <v>19</v>
      </c>
      <c r="T2" s="125"/>
    </row>
    <row r="3" spans="2:19" ht="6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29"/>
      <c r="R3" s="29"/>
      <c r="S3" s="29"/>
    </row>
    <row r="4" spans="1:20" ht="21">
      <c r="A4" s="10"/>
      <c r="B4" s="11"/>
      <c r="C4" s="185" t="s">
        <v>65</v>
      </c>
      <c r="D4" s="185"/>
      <c r="E4" s="185"/>
      <c r="F4" s="178" t="s">
        <v>22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9"/>
    </row>
    <row r="5" spans="1:20" ht="21">
      <c r="A5" s="13" t="s">
        <v>36</v>
      </c>
      <c r="B5" s="49" t="s">
        <v>20</v>
      </c>
      <c r="C5" s="185"/>
      <c r="D5" s="185"/>
      <c r="E5" s="185"/>
      <c r="F5" s="181" t="s">
        <v>1</v>
      </c>
      <c r="G5" s="181"/>
      <c r="H5" s="177" t="s">
        <v>2</v>
      </c>
      <c r="I5" s="178"/>
      <c r="J5" s="178"/>
      <c r="K5" s="178"/>
      <c r="L5" s="178"/>
      <c r="M5" s="179"/>
      <c r="N5" s="176" t="s">
        <v>3</v>
      </c>
      <c r="O5" s="176"/>
      <c r="P5" s="176" t="s">
        <v>4</v>
      </c>
      <c r="Q5" s="176"/>
      <c r="R5" s="176" t="s">
        <v>25</v>
      </c>
      <c r="S5" s="176"/>
      <c r="T5" s="176"/>
    </row>
    <row r="6" spans="1:20" ht="21">
      <c r="A6" s="13" t="s">
        <v>37</v>
      </c>
      <c r="B6" s="14" t="s">
        <v>6</v>
      </c>
      <c r="C6" s="186" t="s">
        <v>7</v>
      </c>
      <c r="D6" s="186" t="s">
        <v>66</v>
      </c>
      <c r="E6" s="126" t="s">
        <v>68</v>
      </c>
      <c r="F6" s="9"/>
      <c r="G6" s="9"/>
      <c r="H6" s="180" t="s">
        <v>23</v>
      </c>
      <c r="I6" s="180"/>
      <c r="J6" s="180" t="s">
        <v>24</v>
      </c>
      <c r="K6" s="180"/>
      <c r="L6" s="180" t="s">
        <v>5</v>
      </c>
      <c r="M6" s="180"/>
      <c r="N6" s="181"/>
      <c r="O6" s="181"/>
      <c r="P6" s="181"/>
      <c r="Q6" s="181"/>
      <c r="R6" s="181"/>
      <c r="S6" s="181"/>
      <c r="T6" s="181"/>
    </row>
    <row r="7" spans="1:20" ht="21">
      <c r="A7" s="25"/>
      <c r="B7" s="14"/>
      <c r="C7" s="187"/>
      <c r="D7" s="187"/>
      <c r="E7" s="9" t="s">
        <v>67</v>
      </c>
      <c r="F7" s="15" t="s">
        <v>8</v>
      </c>
      <c r="G7" s="15" t="s">
        <v>9</v>
      </c>
      <c r="H7" s="15" t="s">
        <v>8</v>
      </c>
      <c r="I7" s="15" t="s">
        <v>9</v>
      </c>
      <c r="J7" s="15" t="s">
        <v>8</v>
      </c>
      <c r="K7" s="15" t="s">
        <v>9</v>
      </c>
      <c r="L7" s="15" t="s">
        <v>8</v>
      </c>
      <c r="M7" s="15" t="s">
        <v>9</v>
      </c>
      <c r="N7" s="15" t="s">
        <v>8</v>
      </c>
      <c r="O7" s="15" t="s">
        <v>9</v>
      </c>
      <c r="P7" s="15" t="s">
        <v>8</v>
      </c>
      <c r="Q7" s="15" t="s">
        <v>9</v>
      </c>
      <c r="R7" s="15" t="s">
        <v>8</v>
      </c>
      <c r="S7" s="15" t="s">
        <v>9</v>
      </c>
      <c r="T7" s="15" t="s">
        <v>10</v>
      </c>
    </row>
    <row r="8" spans="1:23" ht="26.25">
      <c r="A8" s="17">
        <v>1</v>
      </c>
      <c r="B8" s="50" t="s">
        <v>28</v>
      </c>
      <c r="C8" s="28"/>
      <c r="D8" s="78"/>
      <c r="E8" s="78"/>
      <c r="F8" s="20"/>
      <c r="G8" s="20"/>
      <c r="H8" s="20"/>
      <c r="I8" s="20"/>
      <c r="J8" s="20"/>
      <c r="K8" s="20"/>
      <c r="L8" s="21"/>
      <c r="M8" s="21"/>
      <c r="N8" s="20"/>
      <c r="O8" s="20"/>
      <c r="P8" s="20"/>
      <c r="Q8" s="20"/>
      <c r="R8" s="18"/>
      <c r="S8" s="22"/>
      <c r="T8" s="18"/>
      <c r="W8" s="42"/>
    </row>
    <row r="9" spans="1:23" s="36" customFormat="1" ht="26.25">
      <c r="A9" s="119"/>
      <c r="B9" s="130" t="s">
        <v>87</v>
      </c>
      <c r="C9" s="39" t="s">
        <v>89</v>
      </c>
      <c r="D9" s="77">
        <v>4</v>
      </c>
      <c r="E9" s="77" t="s">
        <v>84</v>
      </c>
      <c r="F9" s="40">
        <v>250100</v>
      </c>
      <c r="G9" s="40">
        <v>146700</v>
      </c>
      <c r="H9" s="40"/>
      <c r="I9" s="40"/>
      <c r="J9" s="40"/>
      <c r="K9" s="40"/>
      <c r="L9" s="33"/>
      <c r="M9" s="33"/>
      <c r="N9" s="40"/>
      <c r="O9" s="40"/>
      <c r="P9" s="40"/>
      <c r="Q9" s="40"/>
      <c r="R9" s="34">
        <f>SUM(F9,L9)</f>
        <v>250100</v>
      </c>
      <c r="S9" s="35">
        <f>SUM(G9,M9)</f>
        <v>146700</v>
      </c>
      <c r="T9" s="34">
        <f>(S9/R9)*100</f>
        <v>58.65653738504598</v>
      </c>
      <c r="W9" s="42"/>
    </row>
    <row r="10" spans="1:23" s="36" customFormat="1" ht="26.25">
      <c r="A10" s="47"/>
      <c r="B10" s="130" t="s">
        <v>79</v>
      </c>
      <c r="C10" s="30" t="s">
        <v>15</v>
      </c>
      <c r="D10" s="114">
        <v>460000</v>
      </c>
      <c r="E10" s="118" t="s">
        <v>84</v>
      </c>
      <c r="F10" s="41">
        <v>120000</v>
      </c>
      <c r="G10" s="115">
        <v>99717.79</v>
      </c>
      <c r="H10" s="41"/>
      <c r="I10" s="41"/>
      <c r="J10" s="116">
        <v>1765000</v>
      </c>
      <c r="K10" s="41">
        <v>1029180</v>
      </c>
      <c r="L10" s="117">
        <f>SUM(J10)</f>
        <v>1765000</v>
      </c>
      <c r="M10" s="117">
        <f>I10+K10</f>
        <v>1029180</v>
      </c>
      <c r="N10" s="41"/>
      <c r="O10" s="41"/>
      <c r="P10" s="41"/>
      <c r="Q10" s="41"/>
      <c r="R10" s="34">
        <f>F10+L10+N10+P10</f>
        <v>1885000</v>
      </c>
      <c r="S10" s="35">
        <f>SUM(G10,M10)</f>
        <v>1128897.79</v>
      </c>
      <c r="T10" s="34">
        <f>(S10/R10)*100</f>
        <v>59.88847692307693</v>
      </c>
      <c r="W10" s="42"/>
    </row>
    <row r="11" spans="1:23" s="36" customFormat="1" ht="26.25">
      <c r="A11" s="47"/>
      <c r="B11" s="130" t="s">
        <v>80</v>
      </c>
      <c r="C11" s="39" t="s">
        <v>35</v>
      </c>
      <c r="D11" s="114">
        <v>104</v>
      </c>
      <c r="E11" s="118">
        <v>104</v>
      </c>
      <c r="F11" s="41">
        <v>200000</v>
      </c>
      <c r="G11" s="115">
        <v>26259</v>
      </c>
      <c r="H11" s="41"/>
      <c r="I11" s="41"/>
      <c r="J11" s="116">
        <v>20402170</v>
      </c>
      <c r="K11" s="115">
        <v>9559220</v>
      </c>
      <c r="L11" s="117">
        <f>SUM(J11)</f>
        <v>20402170</v>
      </c>
      <c r="M11" s="117">
        <f>SUM(K11)</f>
        <v>9559220</v>
      </c>
      <c r="N11" s="41"/>
      <c r="O11" s="41"/>
      <c r="P11" s="41"/>
      <c r="Q11" s="41"/>
      <c r="R11" s="34">
        <f>SUM(F11,L11)</f>
        <v>20602170</v>
      </c>
      <c r="S11" s="35">
        <f>SUM(G11,M11)</f>
        <v>9585479</v>
      </c>
      <c r="T11" s="34">
        <f>(S11/R11)*100</f>
        <v>46.526550358530194</v>
      </c>
      <c r="W11" s="42"/>
    </row>
    <row r="12" spans="1:23" s="36" customFormat="1" ht="26.25">
      <c r="A12" s="47"/>
      <c r="B12" s="48" t="s">
        <v>91</v>
      </c>
      <c r="C12" s="30" t="s">
        <v>14</v>
      </c>
      <c r="D12" s="118" t="s">
        <v>84</v>
      </c>
      <c r="E12" s="118" t="s">
        <v>84</v>
      </c>
      <c r="F12" s="41">
        <v>249940</v>
      </c>
      <c r="G12" s="115">
        <v>88500</v>
      </c>
      <c r="H12" s="41"/>
      <c r="I12" s="41"/>
      <c r="J12" s="116">
        <v>833760</v>
      </c>
      <c r="K12" s="115">
        <v>361210</v>
      </c>
      <c r="L12" s="117">
        <f>SUM(J12)</f>
        <v>833760</v>
      </c>
      <c r="M12" s="117">
        <f>SUM(K12)</f>
        <v>361210</v>
      </c>
      <c r="N12" s="41"/>
      <c r="O12" s="41"/>
      <c r="P12" s="41"/>
      <c r="Q12" s="41"/>
      <c r="R12" s="34">
        <f>SUM(F12,L12)</f>
        <v>1083700</v>
      </c>
      <c r="S12" s="35">
        <f>SUM(G12,M12)</f>
        <v>449710</v>
      </c>
      <c r="T12" s="34">
        <f>(S12/R12)*100</f>
        <v>41.49764695026299</v>
      </c>
      <c r="W12" s="42"/>
    </row>
    <row r="13" spans="1:23" s="36" customFormat="1" ht="26.25">
      <c r="A13" s="47"/>
      <c r="B13" s="48" t="s">
        <v>92</v>
      </c>
      <c r="C13" s="39" t="s">
        <v>11</v>
      </c>
      <c r="D13" s="118" t="s">
        <v>84</v>
      </c>
      <c r="E13" s="118" t="s">
        <v>84</v>
      </c>
      <c r="F13" s="41">
        <v>2180000</v>
      </c>
      <c r="G13" s="115">
        <v>360329.59</v>
      </c>
      <c r="H13" s="41"/>
      <c r="I13" s="41"/>
      <c r="J13" s="116"/>
      <c r="K13" s="115"/>
      <c r="L13" s="117"/>
      <c r="M13" s="117"/>
      <c r="N13" s="41">
        <v>10000000</v>
      </c>
      <c r="O13" s="115" t="s">
        <v>84</v>
      </c>
      <c r="P13" s="41"/>
      <c r="Q13" s="41"/>
      <c r="R13" s="34">
        <f>SUM(F13+L13+N13)</f>
        <v>12180000</v>
      </c>
      <c r="S13" s="35">
        <f>SUM(G13,M13)</f>
        <v>360329.59</v>
      </c>
      <c r="T13" s="34">
        <f>(S13/R13)*100</f>
        <v>2.958371018062398</v>
      </c>
      <c r="W13" s="42"/>
    </row>
    <row r="14" spans="1:23" ht="26.25">
      <c r="A14" s="17">
        <v>2</v>
      </c>
      <c r="B14" s="26" t="s">
        <v>29</v>
      </c>
      <c r="C14" s="28"/>
      <c r="D14" s="78"/>
      <c r="E14" s="78"/>
      <c r="F14" s="20"/>
      <c r="G14" s="20"/>
      <c r="H14" s="20"/>
      <c r="I14" s="20"/>
      <c r="J14" s="20"/>
      <c r="K14" s="20"/>
      <c r="L14" s="21"/>
      <c r="M14" s="137"/>
      <c r="N14" s="20"/>
      <c r="O14" s="20"/>
      <c r="P14" s="20"/>
      <c r="Q14" s="20"/>
      <c r="R14" s="18"/>
      <c r="S14" s="22"/>
      <c r="T14" s="18"/>
      <c r="W14" s="42"/>
    </row>
    <row r="15" spans="1:23" s="36" customFormat="1" ht="26.25">
      <c r="A15" s="47"/>
      <c r="B15" s="130" t="s">
        <v>81</v>
      </c>
      <c r="C15" s="30" t="s">
        <v>13</v>
      </c>
      <c r="D15" s="74">
        <v>8</v>
      </c>
      <c r="E15" s="74">
        <v>8</v>
      </c>
      <c r="F15" s="32">
        <v>1018200</v>
      </c>
      <c r="G15" s="73">
        <v>458937.5</v>
      </c>
      <c r="H15" s="33"/>
      <c r="I15" s="33"/>
      <c r="J15" s="33"/>
      <c r="K15" s="33"/>
      <c r="L15" s="33"/>
      <c r="M15" s="117"/>
      <c r="N15" s="32">
        <v>1647500</v>
      </c>
      <c r="O15" s="32">
        <v>1647500</v>
      </c>
      <c r="P15" s="32"/>
      <c r="Q15" s="32"/>
      <c r="R15" s="34">
        <f>F15+N15</f>
        <v>2665700</v>
      </c>
      <c r="S15" s="35">
        <f>G15+O15</f>
        <v>2106437.5</v>
      </c>
      <c r="T15" s="34">
        <f>(S15/R15)*100</f>
        <v>79.02005101849421</v>
      </c>
      <c r="W15" s="42"/>
    </row>
    <row r="16" spans="1:23" s="36" customFormat="1" ht="26.25">
      <c r="A16" s="47"/>
      <c r="B16" s="121" t="s">
        <v>48</v>
      </c>
      <c r="C16" s="30" t="s">
        <v>12</v>
      </c>
      <c r="D16" s="74">
        <v>1</v>
      </c>
      <c r="E16" s="74">
        <v>1</v>
      </c>
      <c r="F16" s="32">
        <v>239010</v>
      </c>
      <c r="G16" s="73">
        <v>159350</v>
      </c>
      <c r="H16" s="32"/>
      <c r="I16" s="32"/>
      <c r="J16" s="32">
        <v>173700</v>
      </c>
      <c r="K16" s="73">
        <v>78500</v>
      </c>
      <c r="L16" s="33">
        <f>SUM(J16)</f>
        <v>173700</v>
      </c>
      <c r="M16" s="117">
        <f>SUM(K16)</f>
        <v>78500</v>
      </c>
      <c r="N16" s="32"/>
      <c r="O16" s="32"/>
      <c r="P16" s="32"/>
      <c r="Q16" s="32"/>
      <c r="R16" s="34">
        <f>F16+L16+N16+P16</f>
        <v>412710</v>
      </c>
      <c r="S16" s="35">
        <f>G16+M16</f>
        <v>237850</v>
      </c>
      <c r="T16" s="34">
        <f>(S16/R16)*100</f>
        <v>57.63126650674808</v>
      </c>
      <c r="W16" s="42"/>
    </row>
    <row r="17" spans="1:23" s="36" customFormat="1" ht="26.25">
      <c r="A17" s="47"/>
      <c r="B17" s="130" t="s">
        <v>82</v>
      </c>
      <c r="C17" s="30" t="s">
        <v>12</v>
      </c>
      <c r="D17" s="118">
        <v>1</v>
      </c>
      <c r="E17" s="118">
        <v>1</v>
      </c>
      <c r="F17" s="31">
        <v>105000</v>
      </c>
      <c r="G17" s="122">
        <v>53064</v>
      </c>
      <c r="H17" s="31"/>
      <c r="I17" s="31"/>
      <c r="J17" s="116">
        <v>91350</v>
      </c>
      <c r="K17" s="115">
        <v>40690</v>
      </c>
      <c r="L17" s="117">
        <f>SUM(J17)</f>
        <v>91350</v>
      </c>
      <c r="M17" s="117">
        <f>SUM(K17)</f>
        <v>40690</v>
      </c>
      <c r="N17" s="31"/>
      <c r="O17" s="31"/>
      <c r="P17" s="31"/>
      <c r="Q17" s="31"/>
      <c r="R17" s="34">
        <f>F17+L17+N17+P17</f>
        <v>196350</v>
      </c>
      <c r="S17" s="35">
        <f>G17+M17</f>
        <v>93754</v>
      </c>
      <c r="T17" s="34">
        <f>(S17/R17)*100</f>
        <v>47.74840845429081</v>
      </c>
      <c r="W17" s="42"/>
    </row>
    <row r="18" spans="1:23" ht="26.25">
      <c r="A18" s="17">
        <v>3</v>
      </c>
      <c r="B18" s="26" t="s">
        <v>26</v>
      </c>
      <c r="C18" s="27"/>
      <c r="D18" s="75"/>
      <c r="E18" s="75"/>
      <c r="F18" s="23"/>
      <c r="G18" s="123"/>
      <c r="H18" s="21"/>
      <c r="I18" s="21"/>
      <c r="J18" s="21"/>
      <c r="K18" s="21"/>
      <c r="L18" s="21"/>
      <c r="M18" s="21"/>
      <c r="N18" s="23"/>
      <c r="O18" s="23"/>
      <c r="P18" s="23"/>
      <c r="Q18" s="23"/>
      <c r="R18" s="18"/>
      <c r="S18" s="22"/>
      <c r="T18" s="18"/>
      <c r="W18" s="42"/>
    </row>
    <row r="19" spans="1:23" s="36" customFormat="1" ht="26.25">
      <c r="A19" s="119"/>
      <c r="B19" s="130" t="s">
        <v>39</v>
      </c>
      <c r="C19" s="30" t="s">
        <v>33</v>
      </c>
      <c r="D19" s="74">
        <v>1</v>
      </c>
      <c r="E19" s="74">
        <v>1</v>
      </c>
      <c r="F19" s="32">
        <v>1575200</v>
      </c>
      <c r="G19" s="73">
        <v>615640</v>
      </c>
      <c r="H19" s="33"/>
      <c r="I19" s="33"/>
      <c r="J19" s="33"/>
      <c r="K19" s="138"/>
      <c r="L19" s="33"/>
      <c r="M19" s="33"/>
      <c r="N19" s="32"/>
      <c r="O19" s="32"/>
      <c r="P19" s="32"/>
      <c r="Q19" s="32"/>
      <c r="R19" s="34">
        <f>F19</f>
        <v>1575200</v>
      </c>
      <c r="S19" s="35">
        <f>G19</f>
        <v>615640</v>
      </c>
      <c r="T19" s="34">
        <f>(S19/R19)*100</f>
        <v>39.08329101066531</v>
      </c>
      <c r="W19" s="42"/>
    </row>
    <row r="20" spans="1:23" s="36" customFormat="1" ht="26.25">
      <c r="A20" s="119"/>
      <c r="B20" s="130" t="s">
        <v>86</v>
      </c>
      <c r="C20" s="30" t="s">
        <v>55</v>
      </c>
      <c r="D20" s="74">
        <v>96</v>
      </c>
      <c r="E20" s="74">
        <v>32</v>
      </c>
      <c r="F20" s="32">
        <v>8512472</v>
      </c>
      <c r="G20" s="73">
        <v>3320834</v>
      </c>
      <c r="H20" s="33"/>
      <c r="I20" s="33"/>
      <c r="J20" s="33"/>
      <c r="K20" s="138"/>
      <c r="L20" s="33"/>
      <c r="M20" s="33"/>
      <c r="N20" s="32"/>
      <c r="O20" s="32"/>
      <c r="P20" s="32"/>
      <c r="Q20" s="32"/>
      <c r="R20" s="34">
        <f>F20</f>
        <v>8512472</v>
      </c>
      <c r="S20" s="35">
        <f>G20</f>
        <v>3320834</v>
      </c>
      <c r="T20" s="34">
        <f>(S20/R20)*100</f>
        <v>39.011394105026135</v>
      </c>
      <c r="W20" s="42"/>
    </row>
    <row r="21" spans="1:23" s="36" customFormat="1" ht="26.25">
      <c r="A21" s="47"/>
      <c r="B21" s="121" t="s">
        <v>63</v>
      </c>
      <c r="C21" s="30" t="s">
        <v>16</v>
      </c>
      <c r="D21" s="118">
        <v>650</v>
      </c>
      <c r="E21" s="118" t="s">
        <v>84</v>
      </c>
      <c r="G21" s="122"/>
      <c r="H21" s="31"/>
      <c r="I21" s="31"/>
      <c r="J21" s="31">
        <v>2210000</v>
      </c>
      <c r="K21" s="41">
        <v>2210000</v>
      </c>
      <c r="L21" s="117">
        <f>SUM(J21)</f>
        <v>2210000</v>
      </c>
      <c r="M21" s="117">
        <f>SUM(K21)</f>
        <v>2210000</v>
      </c>
      <c r="N21" s="31"/>
      <c r="O21" s="31"/>
      <c r="P21" s="31"/>
      <c r="Q21" s="31"/>
      <c r="R21" s="34">
        <f>SUM(F21,L21)</f>
        <v>2210000</v>
      </c>
      <c r="S21" s="35">
        <f>SUM(G21,M21)</f>
        <v>2210000</v>
      </c>
      <c r="T21" s="34">
        <f>(S21/R21)*100</f>
        <v>100</v>
      </c>
      <c r="W21" s="42"/>
    </row>
    <row r="22" spans="1:23" s="36" customFormat="1" ht="26.25">
      <c r="A22" s="17">
        <v>4</v>
      </c>
      <c r="B22" s="50" t="s">
        <v>27</v>
      </c>
      <c r="C22" s="27"/>
      <c r="D22" s="132"/>
      <c r="E22" s="132"/>
      <c r="F22" s="133"/>
      <c r="G22" s="134"/>
      <c r="H22" s="133"/>
      <c r="I22" s="133"/>
      <c r="J22" s="135"/>
      <c r="K22" s="136"/>
      <c r="L22" s="137"/>
      <c r="M22" s="137"/>
      <c r="N22" s="133"/>
      <c r="O22" s="133"/>
      <c r="P22" s="133"/>
      <c r="Q22" s="133"/>
      <c r="R22" s="18"/>
      <c r="S22" s="22"/>
      <c r="T22" s="18"/>
      <c r="W22" s="42"/>
    </row>
    <row r="23" spans="1:23" s="36" customFormat="1" ht="26.25">
      <c r="A23" s="47"/>
      <c r="B23" s="48" t="s">
        <v>41</v>
      </c>
      <c r="C23" s="39" t="s">
        <v>16</v>
      </c>
      <c r="D23" s="118" t="s">
        <v>84</v>
      </c>
      <c r="E23" s="118" t="s">
        <v>84</v>
      </c>
      <c r="F23" s="31">
        <v>800000</v>
      </c>
      <c r="G23" s="122">
        <v>53239.5</v>
      </c>
      <c r="H23" s="31"/>
      <c r="I23" s="31"/>
      <c r="J23" s="116"/>
      <c r="K23" s="41"/>
      <c r="L23" s="117"/>
      <c r="M23" s="117"/>
      <c r="N23" s="31"/>
      <c r="O23" s="31"/>
      <c r="P23" s="31"/>
      <c r="Q23" s="31"/>
      <c r="R23" s="34">
        <f>SUM(F23)</f>
        <v>800000</v>
      </c>
      <c r="S23" s="35">
        <f>SUM(G23,M23)</f>
        <v>53239.5</v>
      </c>
      <c r="T23" s="34">
        <f>(S23/R23)*100</f>
        <v>6.654937499999999</v>
      </c>
      <c r="W23" s="42"/>
    </row>
    <row r="24" spans="1:23" s="36" customFormat="1" ht="26.25">
      <c r="A24" s="47"/>
      <c r="B24" s="48" t="s">
        <v>40</v>
      </c>
      <c r="C24" s="30" t="s">
        <v>14</v>
      </c>
      <c r="D24" s="118" t="s">
        <v>84</v>
      </c>
      <c r="E24" s="118" t="s">
        <v>84</v>
      </c>
      <c r="F24" s="31">
        <v>1085200</v>
      </c>
      <c r="G24" s="122">
        <v>402944</v>
      </c>
      <c r="H24" s="31"/>
      <c r="I24" s="31"/>
      <c r="J24" s="116"/>
      <c r="K24" s="41"/>
      <c r="L24" s="117"/>
      <c r="M24" s="117"/>
      <c r="N24" s="31"/>
      <c r="O24" s="31"/>
      <c r="P24" s="31"/>
      <c r="Q24" s="31"/>
      <c r="R24" s="34">
        <f>SUM(F24)</f>
        <v>1085200</v>
      </c>
      <c r="S24" s="35">
        <f>SUM(G24,M24)</f>
        <v>402944</v>
      </c>
      <c r="T24" s="34">
        <f>(S24/R24)*100</f>
        <v>37.130851455952815</v>
      </c>
      <c r="W24" s="42"/>
    </row>
    <row r="25" spans="1:23" ht="26.25">
      <c r="A25" s="17">
        <v>5</v>
      </c>
      <c r="B25" s="26" t="s">
        <v>30</v>
      </c>
      <c r="C25" s="27"/>
      <c r="D25" s="75"/>
      <c r="E25" s="75"/>
      <c r="F25" s="23"/>
      <c r="G25" s="123"/>
      <c r="H25" s="21"/>
      <c r="I25" s="21"/>
      <c r="J25" s="21"/>
      <c r="K25" s="21"/>
      <c r="L25" s="21"/>
      <c r="M25" s="21"/>
      <c r="N25" s="23"/>
      <c r="O25" s="23"/>
      <c r="P25" s="23"/>
      <c r="Q25" s="23"/>
      <c r="R25" s="18"/>
      <c r="S25" s="22"/>
      <c r="T25" s="18"/>
      <c r="W25" s="42"/>
    </row>
    <row r="26" spans="1:23" s="36" customFormat="1" ht="26.25">
      <c r="A26" s="47"/>
      <c r="B26" s="121" t="s">
        <v>59</v>
      </c>
      <c r="C26" s="30" t="s">
        <v>31</v>
      </c>
      <c r="D26" s="74">
        <v>1</v>
      </c>
      <c r="E26" s="74" t="s">
        <v>84</v>
      </c>
      <c r="F26" s="32">
        <v>816100</v>
      </c>
      <c r="G26" s="73">
        <v>674118.78</v>
      </c>
      <c r="H26" s="32"/>
      <c r="I26" s="32"/>
      <c r="J26" s="32"/>
      <c r="K26" s="32"/>
      <c r="L26" s="33"/>
      <c r="M26" s="33"/>
      <c r="N26" s="32"/>
      <c r="O26" s="32"/>
      <c r="P26" s="32"/>
      <c r="Q26" s="32"/>
      <c r="R26" s="34">
        <f aca="true" t="shared" si="0" ref="R26:S29">F26+L26+N26+P26</f>
        <v>816100</v>
      </c>
      <c r="S26" s="35">
        <f t="shared" si="0"/>
        <v>674118.78</v>
      </c>
      <c r="T26" s="34">
        <f aca="true" t="shared" si="1" ref="T26:T31">(S26/R26)*100</f>
        <v>82.6024727361843</v>
      </c>
      <c r="W26" s="42"/>
    </row>
    <row r="27" spans="1:23" s="36" customFormat="1" ht="26.25">
      <c r="A27" s="47"/>
      <c r="B27" s="121" t="s">
        <v>51</v>
      </c>
      <c r="C27" s="30" t="s">
        <v>14</v>
      </c>
      <c r="D27" s="74">
        <v>450</v>
      </c>
      <c r="E27" s="74">
        <v>100</v>
      </c>
      <c r="F27" s="32">
        <v>175000</v>
      </c>
      <c r="G27" s="73">
        <v>102752.25</v>
      </c>
      <c r="H27" s="32"/>
      <c r="I27" s="32"/>
      <c r="J27" s="32"/>
      <c r="K27" s="32"/>
      <c r="L27" s="33"/>
      <c r="M27" s="33"/>
      <c r="N27" s="32"/>
      <c r="O27" s="32"/>
      <c r="P27" s="32"/>
      <c r="Q27" s="32"/>
      <c r="R27" s="34">
        <f t="shared" si="0"/>
        <v>175000</v>
      </c>
      <c r="S27" s="35">
        <f t="shared" si="0"/>
        <v>102752.25</v>
      </c>
      <c r="T27" s="34">
        <f t="shared" si="1"/>
        <v>58.71557142857144</v>
      </c>
      <c r="W27" s="42"/>
    </row>
    <row r="28" spans="1:23" s="36" customFormat="1" ht="26.25">
      <c r="A28" s="47"/>
      <c r="B28" s="121" t="s">
        <v>62</v>
      </c>
      <c r="C28" s="30" t="s">
        <v>33</v>
      </c>
      <c r="D28" s="74">
        <v>3</v>
      </c>
      <c r="E28" s="74">
        <v>3</v>
      </c>
      <c r="F28" s="32">
        <v>200000</v>
      </c>
      <c r="G28" s="73">
        <v>107595.5</v>
      </c>
      <c r="H28" s="32"/>
      <c r="I28" s="32"/>
      <c r="J28" s="32"/>
      <c r="K28" s="32"/>
      <c r="L28" s="33"/>
      <c r="M28" s="33"/>
      <c r="N28" s="32"/>
      <c r="O28" s="32"/>
      <c r="P28" s="32"/>
      <c r="Q28" s="32"/>
      <c r="R28" s="34">
        <f t="shared" si="0"/>
        <v>200000</v>
      </c>
      <c r="S28" s="35">
        <f t="shared" si="0"/>
        <v>107595.5</v>
      </c>
      <c r="T28" s="34">
        <f t="shared" si="1"/>
        <v>53.79775</v>
      </c>
      <c r="W28" s="42"/>
    </row>
    <row r="29" spans="1:23" s="36" customFormat="1" ht="26.25">
      <c r="A29" s="119"/>
      <c r="B29" s="121" t="s">
        <v>64</v>
      </c>
      <c r="C29" s="30" t="s">
        <v>33</v>
      </c>
      <c r="D29" s="74">
        <v>1</v>
      </c>
      <c r="E29" s="74">
        <v>1</v>
      </c>
      <c r="F29" s="32">
        <v>100000</v>
      </c>
      <c r="G29" s="73">
        <v>15240</v>
      </c>
      <c r="H29" s="33"/>
      <c r="I29" s="33"/>
      <c r="J29" s="33"/>
      <c r="K29" s="33"/>
      <c r="L29" s="33"/>
      <c r="M29" s="33"/>
      <c r="N29" s="32"/>
      <c r="O29" s="32"/>
      <c r="P29" s="32"/>
      <c r="Q29" s="32"/>
      <c r="R29" s="34">
        <f t="shared" si="0"/>
        <v>100000</v>
      </c>
      <c r="S29" s="35">
        <f t="shared" si="0"/>
        <v>15240</v>
      </c>
      <c r="T29" s="34">
        <f t="shared" si="1"/>
        <v>15.24</v>
      </c>
      <c r="W29" s="42"/>
    </row>
    <row r="30" spans="1:23" s="36" customFormat="1" ht="27" thickBot="1">
      <c r="A30" s="72"/>
      <c r="B30" s="130" t="s">
        <v>53</v>
      </c>
      <c r="C30" s="30" t="s">
        <v>32</v>
      </c>
      <c r="D30" s="74" t="s">
        <v>84</v>
      </c>
      <c r="E30" s="74" t="s">
        <v>84</v>
      </c>
      <c r="F30" s="32">
        <v>36000</v>
      </c>
      <c r="G30" s="73">
        <v>15898</v>
      </c>
      <c r="H30" s="32"/>
      <c r="I30" s="32"/>
      <c r="J30" s="32"/>
      <c r="K30" s="32"/>
      <c r="L30" s="33"/>
      <c r="M30" s="33"/>
      <c r="N30" s="32"/>
      <c r="O30" s="32"/>
      <c r="P30" s="32"/>
      <c r="Q30" s="32"/>
      <c r="R30" s="34">
        <f>F30+L30+N30+P30</f>
        <v>36000</v>
      </c>
      <c r="S30" s="35">
        <f>SUM(G30,M30)</f>
        <v>15898</v>
      </c>
      <c r="T30" s="34">
        <f t="shared" si="1"/>
        <v>44.16111111111111</v>
      </c>
      <c r="W30" s="42"/>
    </row>
    <row r="31" spans="1:23" ht="30.75" thickBot="1" thickTop="1">
      <c r="A31" s="182" t="s">
        <v>17</v>
      </c>
      <c r="B31" s="183"/>
      <c r="C31" s="4"/>
      <c r="D31" s="82"/>
      <c r="E31" s="82"/>
      <c r="F31" s="16">
        <f aca="true" t="shared" si="2" ref="F31:Q31">SUM(F8:F30)</f>
        <v>17662222</v>
      </c>
      <c r="G31" s="16">
        <f t="shared" si="2"/>
        <v>6701119.91</v>
      </c>
      <c r="H31" s="16">
        <f t="shared" si="2"/>
        <v>0</v>
      </c>
      <c r="I31" s="16">
        <f t="shared" si="2"/>
        <v>0</v>
      </c>
      <c r="J31" s="16">
        <f t="shared" si="2"/>
        <v>25475980</v>
      </c>
      <c r="K31" s="16">
        <f t="shared" si="2"/>
        <v>13278800</v>
      </c>
      <c r="L31" s="16">
        <f t="shared" si="2"/>
        <v>25475980</v>
      </c>
      <c r="M31" s="16">
        <f t="shared" si="2"/>
        <v>13278800</v>
      </c>
      <c r="N31" s="16">
        <f t="shared" si="2"/>
        <v>11647500</v>
      </c>
      <c r="O31" s="16">
        <f t="shared" si="2"/>
        <v>1647500</v>
      </c>
      <c r="P31" s="16">
        <f t="shared" si="2"/>
        <v>0</v>
      </c>
      <c r="Q31" s="16">
        <f t="shared" si="2"/>
        <v>0</v>
      </c>
      <c r="R31" s="16">
        <f>SUM(R9,R10,R11,R12,R13,R15,R16,R17,R19,R20,R21,R23,R24,R26,R27,R28,R29,R30)</f>
        <v>54785702</v>
      </c>
      <c r="S31" s="16">
        <f>SUM(S9,S10,S11,S12,S13,S15,S16,S17,S19,S20,S21,S23,S24,S26,S27,S28,S29,S30)</f>
        <v>21627419.91</v>
      </c>
      <c r="T31" s="45">
        <f t="shared" si="1"/>
        <v>39.47639460748354</v>
      </c>
      <c r="W31" s="43"/>
    </row>
    <row r="32" spans="6:19" ht="21.75" thickTop="1">
      <c r="F32" s="5"/>
      <c r="G32" s="5"/>
      <c r="J32" s="5"/>
      <c r="K32" s="5"/>
      <c r="R32" s="5"/>
      <c r="S32" s="5"/>
    </row>
    <row r="33" spans="1:20" ht="21">
      <c r="A33" s="124"/>
      <c r="I33" s="6"/>
      <c r="J33" s="6"/>
      <c r="K33" s="6"/>
      <c r="L33" s="6"/>
      <c r="M33" s="6"/>
      <c r="N33" s="7"/>
      <c r="R33" s="127" t="s">
        <v>72</v>
      </c>
      <c r="S33" s="128" t="s">
        <v>75</v>
      </c>
      <c r="T33" s="129"/>
    </row>
    <row r="34" spans="18:20" ht="21">
      <c r="R34" s="127" t="s">
        <v>73</v>
      </c>
      <c r="S34" s="128" t="s">
        <v>76</v>
      </c>
      <c r="T34" s="129"/>
    </row>
    <row r="35" spans="18:20" ht="21">
      <c r="R35" s="127" t="s">
        <v>74</v>
      </c>
      <c r="S35" s="128" t="s">
        <v>77</v>
      </c>
      <c r="T35" s="129"/>
    </row>
    <row r="36" spans="2:20" ht="21">
      <c r="B36" s="120"/>
      <c r="R36" s="127" t="s">
        <v>71</v>
      </c>
      <c r="S36" s="131" t="s">
        <v>109</v>
      </c>
      <c r="T36" s="129"/>
    </row>
    <row r="37" ht="21">
      <c r="B37" s="120"/>
    </row>
  </sheetData>
  <sheetProtection/>
  <mergeCells count="18">
    <mergeCell ref="D6:D7"/>
    <mergeCell ref="P5:Q5"/>
    <mergeCell ref="R5:T5"/>
    <mergeCell ref="H5:M5"/>
    <mergeCell ref="H6:I6"/>
    <mergeCell ref="J6:K6"/>
    <mergeCell ref="L6:M6"/>
    <mergeCell ref="N6:O6"/>
    <mergeCell ref="A2:R2"/>
    <mergeCell ref="A31:B31"/>
    <mergeCell ref="P6:Q6"/>
    <mergeCell ref="A1:R1"/>
    <mergeCell ref="C4:E5"/>
    <mergeCell ref="F4:T4"/>
    <mergeCell ref="F5:G5"/>
    <mergeCell ref="N5:O5"/>
    <mergeCell ref="R6:T6"/>
    <mergeCell ref="C6:C7"/>
  </mergeCells>
  <printOptions/>
  <pageMargins left="0" right="0.2" top="0.7874015748031497" bottom="0.7874015748031497" header="0.5118110236220472" footer="0.5118110236220472"/>
  <pageSetup horizontalDpi="300" verticalDpi="300" orientation="landscape" paperSize="9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38"/>
  <sheetViews>
    <sheetView showGridLines="0" zoomScalePageLayoutView="0" workbookViewId="0" topLeftCell="A1">
      <selection activeCell="D18" sqref="D18"/>
    </sheetView>
  </sheetViews>
  <sheetFormatPr defaultColWidth="9.140625" defaultRowHeight="15"/>
  <cols>
    <col min="1" max="1" width="5.28125" style="1" customWidth="1"/>
    <col min="2" max="2" width="49.7109375" style="1" bestFit="1" customWidth="1"/>
    <col min="3" max="3" width="8.28125" style="1" customWidth="1"/>
    <col min="4" max="4" width="10.7109375" style="1" customWidth="1"/>
    <col min="5" max="5" width="8.8515625" style="1" customWidth="1"/>
    <col min="6" max="6" width="13.7109375" style="1" customWidth="1"/>
    <col min="7" max="7" width="15.140625" style="1" customWidth="1"/>
    <col min="8" max="9" width="5.140625" style="1" customWidth="1"/>
    <col min="10" max="10" width="14.421875" style="1" customWidth="1"/>
    <col min="11" max="11" width="13.8515625" style="1" customWidth="1"/>
    <col min="12" max="12" width="14.57421875" style="1" customWidth="1"/>
    <col min="13" max="13" width="13.7109375" style="1" bestFit="1" customWidth="1"/>
    <col min="14" max="14" width="14.00390625" style="1" customWidth="1"/>
    <col min="15" max="15" width="13.8515625" style="1" customWidth="1"/>
    <col min="16" max="16" width="14.7109375" style="1" customWidth="1"/>
    <col min="17" max="18" width="13.7109375" style="1" customWidth="1"/>
    <col min="19" max="19" width="15.140625" style="1" customWidth="1"/>
    <col min="20" max="20" width="7.57421875" style="1" customWidth="1"/>
    <col min="21" max="22" width="9.00390625" style="1" customWidth="1"/>
    <col min="23" max="23" width="18.57421875" style="1" customWidth="1"/>
    <col min="24" max="16384" width="9.00390625" style="1" customWidth="1"/>
  </cols>
  <sheetData>
    <row r="1" spans="1:19" ht="21">
      <c r="A1" s="184" t="s">
        <v>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8" t="s">
        <v>69</v>
      </c>
    </row>
    <row r="2" spans="1:20" ht="21">
      <c r="A2" s="184" t="s">
        <v>112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" t="s">
        <v>19</v>
      </c>
      <c r="T2" s="125"/>
    </row>
    <row r="3" spans="2:19" ht="6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29"/>
      <c r="R3" s="29"/>
      <c r="S3" s="29"/>
    </row>
    <row r="4" spans="1:20" ht="21">
      <c r="A4" s="10"/>
      <c r="B4" s="11"/>
      <c r="C4" s="185" t="s">
        <v>65</v>
      </c>
      <c r="D4" s="185"/>
      <c r="E4" s="185"/>
      <c r="F4" s="178" t="s">
        <v>22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9"/>
    </row>
    <row r="5" spans="1:20" ht="21">
      <c r="A5" s="13" t="s">
        <v>36</v>
      </c>
      <c r="B5" s="49" t="s">
        <v>20</v>
      </c>
      <c r="C5" s="185"/>
      <c r="D5" s="185"/>
      <c r="E5" s="185"/>
      <c r="F5" s="181" t="s">
        <v>1</v>
      </c>
      <c r="G5" s="181"/>
      <c r="H5" s="177" t="s">
        <v>2</v>
      </c>
      <c r="I5" s="178"/>
      <c r="J5" s="178"/>
      <c r="K5" s="178"/>
      <c r="L5" s="178"/>
      <c r="M5" s="179"/>
      <c r="N5" s="176" t="s">
        <v>3</v>
      </c>
      <c r="O5" s="176"/>
      <c r="P5" s="176" t="s">
        <v>4</v>
      </c>
      <c r="Q5" s="176"/>
      <c r="R5" s="176" t="s">
        <v>25</v>
      </c>
      <c r="S5" s="176"/>
      <c r="T5" s="176"/>
    </row>
    <row r="6" spans="1:20" ht="21">
      <c r="A6" s="13" t="s">
        <v>37</v>
      </c>
      <c r="B6" s="14" t="s">
        <v>6</v>
      </c>
      <c r="C6" s="186" t="s">
        <v>7</v>
      </c>
      <c r="D6" s="186" t="s">
        <v>66</v>
      </c>
      <c r="E6" s="126" t="s">
        <v>68</v>
      </c>
      <c r="F6" s="9"/>
      <c r="G6" s="9"/>
      <c r="H6" s="180" t="s">
        <v>23</v>
      </c>
      <c r="I6" s="180"/>
      <c r="J6" s="180" t="s">
        <v>24</v>
      </c>
      <c r="K6" s="180"/>
      <c r="L6" s="180" t="s">
        <v>5</v>
      </c>
      <c r="M6" s="180"/>
      <c r="N6" s="181"/>
      <c r="O6" s="181"/>
      <c r="P6" s="181"/>
      <c r="Q6" s="181"/>
      <c r="R6" s="181"/>
      <c r="S6" s="181"/>
      <c r="T6" s="181"/>
    </row>
    <row r="7" spans="1:20" ht="21">
      <c r="A7" s="25"/>
      <c r="B7" s="14"/>
      <c r="C7" s="187"/>
      <c r="D7" s="187"/>
      <c r="E7" s="9" t="s">
        <v>67</v>
      </c>
      <c r="F7" s="15" t="s">
        <v>8</v>
      </c>
      <c r="G7" s="15" t="s">
        <v>9</v>
      </c>
      <c r="H7" s="15" t="s">
        <v>8</v>
      </c>
      <c r="I7" s="15" t="s">
        <v>9</v>
      </c>
      <c r="J7" s="15" t="s">
        <v>8</v>
      </c>
      <c r="K7" s="15" t="s">
        <v>9</v>
      </c>
      <c r="L7" s="15" t="s">
        <v>8</v>
      </c>
      <c r="M7" s="15" t="s">
        <v>9</v>
      </c>
      <c r="N7" s="15" t="s">
        <v>8</v>
      </c>
      <c r="O7" s="15" t="s">
        <v>9</v>
      </c>
      <c r="P7" s="15" t="s">
        <v>8</v>
      </c>
      <c r="Q7" s="15" t="s">
        <v>9</v>
      </c>
      <c r="R7" s="15" t="s">
        <v>8</v>
      </c>
      <c r="S7" s="15" t="s">
        <v>9</v>
      </c>
      <c r="T7" s="15" t="s">
        <v>10</v>
      </c>
    </row>
    <row r="8" spans="1:23" ht="26.25">
      <c r="A8" s="17">
        <v>1</v>
      </c>
      <c r="B8" s="50" t="s">
        <v>28</v>
      </c>
      <c r="C8" s="28"/>
      <c r="D8" s="78"/>
      <c r="E8" s="78"/>
      <c r="F8" s="20"/>
      <c r="G8" s="20"/>
      <c r="H8" s="20"/>
      <c r="I8" s="20"/>
      <c r="J8" s="20"/>
      <c r="K8" s="20"/>
      <c r="L8" s="21"/>
      <c r="M8" s="21"/>
      <c r="N8" s="20"/>
      <c r="O8" s="20"/>
      <c r="P8" s="20"/>
      <c r="Q8" s="20"/>
      <c r="R8" s="18"/>
      <c r="S8" s="22"/>
      <c r="T8" s="18"/>
      <c r="W8" s="42"/>
    </row>
    <row r="9" spans="1:23" s="36" customFormat="1" ht="26.25">
      <c r="A9" s="119"/>
      <c r="B9" s="130" t="s">
        <v>87</v>
      </c>
      <c r="C9" s="39" t="s">
        <v>89</v>
      </c>
      <c r="D9" s="77">
        <v>4</v>
      </c>
      <c r="E9" s="77" t="s">
        <v>84</v>
      </c>
      <c r="F9" s="40">
        <v>250100</v>
      </c>
      <c r="G9" s="40">
        <v>246058</v>
      </c>
      <c r="H9" s="40"/>
      <c r="I9" s="40"/>
      <c r="J9" s="40"/>
      <c r="K9" s="40"/>
      <c r="L9" s="33"/>
      <c r="M9" s="33"/>
      <c r="N9" s="40"/>
      <c r="O9" s="40"/>
      <c r="P9" s="40"/>
      <c r="Q9" s="40"/>
      <c r="R9" s="34">
        <f>SUM(F9,L9)</f>
        <v>250100</v>
      </c>
      <c r="S9" s="35">
        <f>SUM(G9,M9)</f>
        <v>246058</v>
      </c>
      <c r="T9" s="34">
        <f>(S9/R9)*100</f>
        <v>98.38384646141543</v>
      </c>
      <c r="W9" s="42"/>
    </row>
    <row r="10" spans="1:23" s="36" customFormat="1" ht="26.25">
      <c r="A10" s="47"/>
      <c r="B10" s="130" t="s">
        <v>79</v>
      </c>
      <c r="C10" s="30" t="s">
        <v>15</v>
      </c>
      <c r="D10" s="114">
        <v>460000</v>
      </c>
      <c r="E10" s="118" t="s">
        <v>84</v>
      </c>
      <c r="F10" s="41">
        <v>120000</v>
      </c>
      <c r="G10" s="115">
        <v>102804.79</v>
      </c>
      <c r="H10" s="41"/>
      <c r="I10" s="41"/>
      <c r="J10" s="116">
        <v>1765000</v>
      </c>
      <c r="K10" s="41">
        <v>1371910</v>
      </c>
      <c r="L10" s="117">
        <f>SUM(J10)</f>
        <v>1765000</v>
      </c>
      <c r="M10" s="117">
        <f>I10+K10</f>
        <v>1371910</v>
      </c>
      <c r="N10" s="41"/>
      <c r="O10" s="41"/>
      <c r="P10" s="41"/>
      <c r="Q10" s="41"/>
      <c r="R10" s="34">
        <f>F10+L10+N10+P10</f>
        <v>1885000</v>
      </c>
      <c r="S10" s="35">
        <f>SUM(G10,M10)</f>
        <v>1474714.79</v>
      </c>
      <c r="T10" s="34">
        <f>(S10/R10)*100</f>
        <v>78.23420636604774</v>
      </c>
      <c r="W10" s="42"/>
    </row>
    <row r="11" spans="1:23" s="36" customFormat="1" ht="26.25">
      <c r="A11" s="47"/>
      <c r="B11" s="130" t="s">
        <v>80</v>
      </c>
      <c r="C11" s="39" t="s">
        <v>35</v>
      </c>
      <c r="D11" s="114">
        <v>104</v>
      </c>
      <c r="E11" s="118">
        <v>104</v>
      </c>
      <c r="F11" s="41">
        <v>200000</v>
      </c>
      <c r="G11" s="115">
        <v>73395</v>
      </c>
      <c r="H11" s="41"/>
      <c r="I11" s="41"/>
      <c r="J11" s="116">
        <v>20402170</v>
      </c>
      <c r="K11" s="115">
        <v>14361210</v>
      </c>
      <c r="L11" s="117">
        <f>SUM(J11)</f>
        <v>20402170</v>
      </c>
      <c r="M11" s="117">
        <f>SUM(K11)</f>
        <v>14361210</v>
      </c>
      <c r="N11" s="41"/>
      <c r="O11" s="41"/>
      <c r="P11" s="41"/>
      <c r="Q11" s="41"/>
      <c r="R11" s="34">
        <f>SUM(F11,L11)</f>
        <v>20602170</v>
      </c>
      <c r="S11" s="35">
        <f>SUM(G11,M11)</f>
        <v>14434605</v>
      </c>
      <c r="T11" s="34">
        <f>(S11/R11)*100</f>
        <v>70.06351758091502</v>
      </c>
      <c r="W11" s="42"/>
    </row>
    <row r="12" spans="1:23" s="36" customFormat="1" ht="26.25">
      <c r="A12" s="47"/>
      <c r="B12" s="48" t="s">
        <v>91</v>
      </c>
      <c r="C12" s="30" t="s">
        <v>14</v>
      </c>
      <c r="D12" s="118" t="s">
        <v>84</v>
      </c>
      <c r="E12" s="118" t="s">
        <v>84</v>
      </c>
      <c r="F12" s="41">
        <v>249940</v>
      </c>
      <c r="G12" s="115">
        <v>150892</v>
      </c>
      <c r="H12" s="41"/>
      <c r="I12" s="41"/>
      <c r="J12" s="116">
        <v>833760</v>
      </c>
      <c r="K12" s="115">
        <v>638700</v>
      </c>
      <c r="L12" s="117">
        <f>SUM(J12)</f>
        <v>833760</v>
      </c>
      <c r="M12" s="117">
        <f>SUM(K12)</f>
        <v>638700</v>
      </c>
      <c r="N12" s="41"/>
      <c r="O12" s="41"/>
      <c r="P12" s="41"/>
      <c r="Q12" s="41"/>
      <c r="R12" s="34">
        <f>SUM(F12,L12)</f>
        <v>1083700</v>
      </c>
      <c r="S12" s="35">
        <f>SUM(G12,M12)</f>
        <v>789592</v>
      </c>
      <c r="T12" s="34">
        <f>(S12/R12)*100</f>
        <v>72.86075482144506</v>
      </c>
      <c r="W12" s="42"/>
    </row>
    <row r="13" spans="1:23" s="36" customFormat="1" ht="26.25">
      <c r="A13" s="47"/>
      <c r="B13" s="48" t="s">
        <v>92</v>
      </c>
      <c r="C13" s="39" t="s">
        <v>11</v>
      </c>
      <c r="D13" s="118" t="s">
        <v>84</v>
      </c>
      <c r="E13" s="118" t="s">
        <v>84</v>
      </c>
      <c r="F13" s="41">
        <v>2180000</v>
      </c>
      <c r="G13" s="115">
        <v>1009018.85</v>
      </c>
      <c r="H13" s="41"/>
      <c r="I13" s="41"/>
      <c r="J13" s="116"/>
      <c r="K13" s="115"/>
      <c r="L13" s="117"/>
      <c r="M13" s="117"/>
      <c r="N13" s="41">
        <v>10000000</v>
      </c>
      <c r="O13" s="115">
        <v>10000000</v>
      </c>
      <c r="P13" s="41"/>
      <c r="Q13" s="41"/>
      <c r="R13" s="34">
        <f>SUM(F13+L13+N13)</f>
        <v>12180000</v>
      </c>
      <c r="S13" s="35">
        <f>SUM(G13+O13)</f>
        <v>11009018.85</v>
      </c>
      <c r="T13" s="34">
        <f>(S13/R13)*100</f>
        <v>90.38603325123152</v>
      </c>
      <c r="W13" s="42"/>
    </row>
    <row r="14" spans="1:23" ht="26.25">
      <c r="A14" s="17">
        <v>2</v>
      </c>
      <c r="B14" s="26" t="s">
        <v>29</v>
      </c>
      <c r="C14" s="28"/>
      <c r="D14" s="78"/>
      <c r="E14" s="78"/>
      <c r="F14" s="20"/>
      <c r="G14" s="20"/>
      <c r="H14" s="20"/>
      <c r="I14" s="20"/>
      <c r="J14" s="20"/>
      <c r="K14" s="20"/>
      <c r="L14" s="21"/>
      <c r="M14" s="137"/>
      <c r="N14" s="20"/>
      <c r="O14" s="20"/>
      <c r="P14" s="20"/>
      <c r="Q14" s="20"/>
      <c r="R14" s="18"/>
      <c r="S14" s="22"/>
      <c r="T14" s="18"/>
      <c r="W14" s="42"/>
    </row>
    <row r="15" spans="1:23" s="36" customFormat="1" ht="26.25">
      <c r="A15" s="47"/>
      <c r="B15" s="130" t="s">
        <v>81</v>
      </c>
      <c r="C15" s="30" t="s">
        <v>13</v>
      </c>
      <c r="D15" s="74">
        <v>8</v>
      </c>
      <c r="E15" s="74">
        <v>8</v>
      </c>
      <c r="F15" s="32">
        <v>1018200</v>
      </c>
      <c r="G15" s="73">
        <v>625726</v>
      </c>
      <c r="H15" s="33"/>
      <c r="I15" s="33"/>
      <c r="J15" s="33"/>
      <c r="K15" s="33"/>
      <c r="L15" s="33"/>
      <c r="M15" s="117"/>
      <c r="N15" s="32">
        <v>1647500</v>
      </c>
      <c r="O15" s="32">
        <v>1647500</v>
      </c>
      <c r="P15" s="32"/>
      <c r="Q15" s="32"/>
      <c r="R15" s="34">
        <f>F15+N15</f>
        <v>2665700</v>
      </c>
      <c r="S15" s="35">
        <f>G15+O15</f>
        <v>2273226</v>
      </c>
      <c r="T15" s="34">
        <f>(S15/R15)*100</f>
        <v>85.27688787185355</v>
      </c>
      <c r="W15" s="42"/>
    </row>
    <row r="16" spans="1:23" s="36" customFormat="1" ht="26.25">
      <c r="A16" s="47"/>
      <c r="B16" s="121" t="s">
        <v>48</v>
      </c>
      <c r="C16" s="30" t="s">
        <v>12</v>
      </c>
      <c r="D16" s="74">
        <v>1</v>
      </c>
      <c r="E16" s="74">
        <v>1</v>
      </c>
      <c r="F16" s="32">
        <v>239010</v>
      </c>
      <c r="G16" s="73">
        <v>185270</v>
      </c>
      <c r="H16" s="32"/>
      <c r="I16" s="32"/>
      <c r="J16" s="32">
        <v>173700</v>
      </c>
      <c r="K16" s="73">
        <v>146330</v>
      </c>
      <c r="L16" s="33">
        <f>SUM(J16)</f>
        <v>173700</v>
      </c>
      <c r="M16" s="117">
        <f>SUM(K16)</f>
        <v>146330</v>
      </c>
      <c r="N16" s="32"/>
      <c r="O16" s="32"/>
      <c r="P16" s="32"/>
      <c r="Q16" s="32"/>
      <c r="R16" s="34">
        <f>F16+L16+N16+P16</f>
        <v>412710</v>
      </c>
      <c r="S16" s="35">
        <f>G16+M16</f>
        <v>331600</v>
      </c>
      <c r="T16" s="34">
        <f>(S16/R16)*100</f>
        <v>80.34697487339778</v>
      </c>
      <c r="W16" s="42"/>
    </row>
    <row r="17" spans="1:23" s="36" customFormat="1" ht="26.25">
      <c r="A17" s="47"/>
      <c r="B17" s="130" t="s">
        <v>82</v>
      </c>
      <c r="C17" s="30" t="s">
        <v>12</v>
      </c>
      <c r="D17" s="118">
        <v>1</v>
      </c>
      <c r="E17" s="118">
        <v>1</v>
      </c>
      <c r="F17" s="31">
        <v>195000</v>
      </c>
      <c r="G17" s="122">
        <v>86064</v>
      </c>
      <c r="H17" s="31"/>
      <c r="I17" s="31"/>
      <c r="J17" s="116">
        <v>91350</v>
      </c>
      <c r="K17" s="115">
        <v>91350</v>
      </c>
      <c r="L17" s="117">
        <f>SUM(J17)</f>
        <v>91350</v>
      </c>
      <c r="M17" s="117">
        <f>SUM(K17)</f>
        <v>91350</v>
      </c>
      <c r="N17" s="31"/>
      <c r="O17" s="31"/>
      <c r="P17" s="31"/>
      <c r="Q17" s="31"/>
      <c r="R17" s="34">
        <f>F17+L17+N17+P17</f>
        <v>286350</v>
      </c>
      <c r="S17" s="35">
        <f>G17+M17</f>
        <v>177414</v>
      </c>
      <c r="T17" s="34">
        <f>(S17/R17)*100</f>
        <v>61.95704557359875</v>
      </c>
      <c r="W17" s="42"/>
    </row>
    <row r="18" spans="1:23" s="36" customFormat="1" ht="26.25">
      <c r="A18" s="47"/>
      <c r="B18" s="130" t="s">
        <v>110</v>
      </c>
      <c r="C18" s="30"/>
      <c r="D18" s="118"/>
      <c r="E18" s="118"/>
      <c r="F18" s="31">
        <v>30000</v>
      </c>
      <c r="G18" s="122">
        <v>0</v>
      </c>
      <c r="H18" s="31"/>
      <c r="I18" s="31"/>
      <c r="J18" s="116"/>
      <c r="K18" s="115"/>
      <c r="L18" s="117"/>
      <c r="M18" s="117"/>
      <c r="N18" s="31"/>
      <c r="O18" s="31"/>
      <c r="P18" s="31"/>
      <c r="Q18" s="31"/>
      <c r="R18" s="34">
        <f>F18+L18+N18+P18</f>
        <v>30000</v>
      </c>
      <c r="S18" s="35">
        <f>G18+M18</f>
        <v>0</v>
      </c>
      <c r="T18" s="34">
        <f>(S18/R18)*100</f>
        <v>0</v>
      </c>
      <c r="W18" s="42"/>
    </row>
    <row r="19" spans="1:23" ht="26.25">
      <c r="A19" s="17">
        <v>3</v>
      </c>
      <c r="B19" s="26" t="s">
        <v>26</v>
      </c>
      <c r="C19" s="27"/>
      <c r="D19" s="75"/>
      <c r="E19" s="75"/>
      <c r="F19" s="23"/>
      <c r="G19" s="123"/>
      <c r="H19" s="21"/>
      <c r="I19" s="21"/>
      <c r="J19" s="21"/>
      <c r="K19" s="21"/>
      <c r="L19" s="21"/>
      <c r="M19" s="21"/>
      <c r="N19" s="23"/>
      <c r="O19" s="23"/>
      <c r="P19" s="23"/>
      <c r="Q19" s="23"/>
      <c r="R19" s="18"/>
      <c r="S19" s="22"/>
      <c r="T19" s="18"/>
      <c r="W19" s="42"/>
    </row>
    <row r="20" spans="1:23" s="36" customFormat="1" ht="26.25">
      <c r="A20" s="119"/>
      <c r="B20" s="130" t="s">
        <v>39</v>
      </c>
      <c r="C20" s="30" t="s">
        <v>33</v>
      </c>
      <c r="D20" s="74">
        <v>1</v>
      </c>
      <c r="E20" s="74">
        <v>1</v>
      </c>
      <c r="F20" s="32">
        <v>1575200</v>
      </c>
      <c r="G20" s="73">
        <v>1015820</v>
      </c>
      <c r="H20" s="33"/>
      <c r="I20" s="33"/>
      <c r="J20" s="33"/>
      <c r="K20" s="138"/>
      <c r="L20" s="33"/>
      <c r="M20" s="33"/>
      <c r="N20" s="32"/>
      <c r="O20" s="32"/>
      <c r="P20" s="32"/>
      <c r="Q20" s="32"/>
      <c r="R20" s="34">
        <f>F20</f>
        <v>1575200</v>
      </c>
      <c r="S20" s="35">
        <f>G20</f>
        <v>1015820</v>
      </c>
      <c r="T20" s="34">
        <f>(S20/R20)*100</f>
        <v>64.48831894362621</v>
      </c>
      <c r="W20" s="42"/>
    </row>
    <row r="21" spans="1:23" s="36" customFormat="1" ht="26.25">
      <c r="A21" s="119"/>
      <c r="B21" s="130" t="s">
        <v>86</v>
      </c>
      <c r="C21" s="30" t="s">
        <v>55</v>
      </c>
      <c r="D21" s="74">
        <v>96</v>
      </c>
      <c r="E21" s="74">
        <v>32</v>
      </c>
      <c r="F21" s="32">
        <v>8512472</v>
      </c>
      <c r="G21" s="73">
        <v>4789904</v>
      </c>
      <c r="H21" s="33"/>
      <c r="I21" s="33"/>
      <c r="J21" s="33"/>
      <c r="K21" s="138"/>
      <c r="L21" s="33"/>
      <c r="M21" s="33"/>
      <c r="N21" s="32"/>
      <c r="O21" s="32"/>
      <c r="P21" s="32"/>
      <c r="Q21" s="32"/>
      <c r="R21" s="34">
        <f>F21</f>
        <v>8512472</v>
      </c>
      <c r="S21" s="35">
        <f>G21</f>
        <v>4789904</v>
      </c>
      <c r="T21" s="34">
        <f>(S21/R21)*100</f>
        <v>56.26924822777685</v>
      </c>
      <c r="W21" s="42"/>
    </row>
    <row r="22" spans="1:23" s="36" customFormat="1" ht="26.25">
      <c r="A22" s="47"/>
      <c r="B22" s="121" t="s">
        <v>63</v>
      </c>
      <c r="C22" s="30" t="s">
        <v>16</v>
      </c>
      <c r="D22" s="118">
        <v>650</v>
      </c>
      <c r="E22" s="118" t="s">
        <v>84</v>
      </c>
      <c r="G22" s="122"/>
      <c r="H22" s="31"/>
      <c r="I22" s="31"/>
      <c r="J22" s="31">
        <v>2210000</v>
      </c>
      <c r="K22" s="41">
        <v>2210000</v>
      </c>
      <c r="L22" s="117">
        <f>SUM(J22)</f>
        <v>2210000</v>
      </c>
      <c r="M22" s="117">
        <f>SUM(K22)</f>
        <v>2210000</v>
      </c>
      <c r="N22" s="31"/>
      <c r="O22" s="31"/>
      <c r="P22" s="31"/>
      <c r="Q22" s="31"/>
      <c r="R22" s="34">
        <f>SUM(F22,L22)</f>
        <v>2210000</v>
      </c>
      <c r="S22" s="35">
        <f>SUM(G22,M22)</f>
        <v>2210000</v>
      </c>
      <c r="T22" s="34">
        <f>(S22/R22)*100</f>
        <v>100</v>
      </c>
      <c r="W22" s="42"/>
    </row>
    <row r="23" spans="1:23" s="36" customFormat="1" ht="26.25">
      <c r="A23" s="17">
        <v>4</v>
      </c>
      <c r="B23" s="50" t="s">
        <v>27</v>
      </c>
      <c r="C23" s="27"/>
      <c r="D23" s="132"/>
      <c r="E23" s="132"/>
      <c r="F23" s="133"/>
      <c r="G23" s="134"/>
      <c r="H23" s="133"/>
      <c r="I23" s="133"/>
      <c r="J23" s="135"/>
      <c r="K23" s="136"/>
      <c r="L23" s="137"/>
      <c r="M23" s="137"/>
      <c r="N23" s="133"/>
      <c r="O23" s="133"/>
      <c r="P23" s="133"/>
      <c r="Q23" s="133"/>
      <c r="R23" s="18"/>
      <c r="S23" s="22"/>
      <c r="T23" s="18"/>
      <c r="W23" s="42"/>
    </row>
    <row r="24" spans="1:23" s="36" customFormat="1" ht="26.25">
      <c r="A24" s="47"/>
      <c r="B24" s="48" t="s">
        <v>41</v>
      </c>
      <c r="C24" s="39" t="s">
        <v>16</v>
      </c>
      <c r="D24" s="118" t="s">
        <v>84</v>
      </c>
      <c r="E24" s="118" t="s">
        <v>84</v>
      </c>
      <c r="F24" s="31">
        <v>800000</v>
      </c>
      <c r="G24" s="122">
        <v>126722.88</v>
      </c>
      <c r="H24" s="31"/>
      <c r="I24" s="31"/>
      <c r="J24" s="116"/>
      <c r="K24" s="41"/>
      <c r="L24" s="117"/>
      <c r="M24" s="117"/>
      <c r="N24" s="31"/>
      <c r="O24" s="31"/>
      <c r="P24" s="31"/>
      <c r="Q24" s="31"/>
      <c r="R24" s="34">
        <f>SUM(F24)</f>
        <v>800000</v>
      </c>
      <c r="S24" s="35">
        <f>SUM(G24,M24)</f>
        <v>126722.88</v>
      </c>
      <c r="T24" s="34">
        <f>(S24/R24)*100</f>
        <v>15.84036</v>
      </c>
      <c r="W24" s="42"/>
    </row>
    <row r="25" spans="1:23" s="36" customFormat="1" ht="26.25">
      <c r="A25" s="47"/>
      <c r="B25" s="48" t="s">
        <v>40</v>
      </c>
      <c r="C25" s="30" t="s">
        <v>14</v>
      </c>
      <c r="D25" s="118" t="s">
        <v>84</v>
      </c>
      <c r="E25" s="118" t="s">
        <v>84</v>
      </c>
      <c r="F25" s="31">
        <v>1085200</v>
      </c>
      <c r="G25" s="122">
        <v>884988</v>
      </c>
      <c r="H25" s="31"/>
      <c r="I25" s="31"/>
      <c r="J25" s="116"/>
      <c r="K25" s="41"/>
      <c r="L25" s="117"/>
      <c r="M25" s="117"/>
      <c r="N25" s="31"/>
      <c r="O25" s="31"/>
      <c r="P25" s="31"/>
      <c r="Q25" s="31"/>
      <c r="R25" s="34">
        <f>SUM(F25)</f>
        <v>1085200</v>
      </c>
      <c r="S25" s="35">
        <f>SUM(G25,M25)</f>
        <v>884988</v>
      </c>
      <c r="T25" s="34">
        <f>(S25/R25)*100</f>
        <v>81.55068190195355</v>
      </c>
      <c r="W25" s="42"/>
    </row>
    <row r="26" spans="1:23" ht="26.25">
      <c r="A26" s="17">
        <v>5</v>
      </c>
      <c r="B26" s="26" t="s">
        <v>30</v>
      </c>
      <c r="C26" s="27"/>
      <c r="D26" s="75"/>
      <c r="E26" s="75"/>
      <c r="F26" s="23"/>
      <c r="G26" s="123"/>
      <c r="H26" s="21"/>
      <c r="I26" s="21"/>
      <c r="J26" s="21"/>
      <c r="K26" s="21"/>
      <c r="L26" s="21"/>
      <c r="M26" s="21"/>
      <c r="N26" s="23"/>
      <c r="O26" s="23"/>
      <c r="P26" s="23"/>
      <c r="Q26" s="23"/>
      <c r="R26" s="18"/>
      <c r="S26" s="22"/>
      <c r="T26" s="18"/>
      <c r="W26" s="42"/>
    </row>
    <row r="27" spans="1:23" s="36" customFormat="1" ht="26.25">
      <c r="A27" s="47"/>
      <c r="B27" s="121" t="s">
        <v>59</v>
      </c>
      <c r="C27" s="30" t="s">
        <v>31</v>
      </c>
      <c r="D27" s="74">
        <v>1</v>
      </c>
      <c r="E27" s="74" t="s">
        <v>84</v>
      </c>
      <c r="F27" s="32">
        <v>816100</v>
      </c>
      <c r="G27" s="73">
        <v>736014.92</v>
      </c>
      <c r="H27" s="32"/>
      <c r="I27" s="32"/>
      <c r="J27" s="32"/>
      <c r="K27" s="32"/>
      <c r="L27" s="33"/>
      <c r="M27" s="33"/>
      <c r="N27" s="32"/>
      <c r="O27" s="32"/>
      <c r="P27" s="32"/>
      <c r="Q27" s="32"/>
      <c r="R27" s="34">
        <f aca="true" t="shared" si="0" ref="R27:S30">F27+L27+N27+P27</f>
        <v>816100</v>
      </c>
      <c r="S27" s="35">
        <f t="shared" si="0"/>
        <v>736014.92</v>
      </c>
      <c r="T27" s="34">
        <f aca="true" t="shared" si="1" ref="T27:T32">(S27/R27)*100</f>
        <v>90.18685455213821</v>
      </c>
      <c r="W27" s="42"/>
    </row>
    <row r="28" spans="1:23" s="36" customFormat="1" ht="26.25">
      <c r="A28" s="47"/>
      <c r="B28" s="121" t="s">
        <v>51</v>
      </c>
      <c r="C28" s="30" t="s">
        <v>14</v>
      </c>
      <c r="D28" s="74">
        <v>450</v>
      </c>
      <c r="E28" s="74">
        <v>100</v>
      </c>
      <c r="F28" s="32">
        <v>175000</v>
      </c>
      <c r="G28" s="73">
        <v>146752.25</v>
      </c>
      <c r="H28" s="32"/>
      <c r="I28" s="32"/>
      <c r="J28" s="32"/>
      <c r="K28" s="32"/>
      <c r="L28" s="33"/>
      <c r="M28" s="33"/>
      <c r="N28" s="32"/>
      <c r="O28" s="32"/>
      <c r="P28" s="32"/>
      <c r="Q28" s="32"/>
      <c r="R28" s="34">
        <f t="shared" si="0"/>
        <v>175000</v>
      </c>
      <c r="S28" s="35">
        <f t="shared" si="0"/>
        <v>146752.25</v>
      </c>
      <c r="T28" s="34">
        <f t="shared" si="1"/>
        <v>83.85842857142856</v>
      </c>
      <c r="W28" s="42"/>
    </row>
    <row r="29" spans="1:23" s="36" customFormat="1" ht="26.25">
      <c r="A29" s="47"/>
      <c r="B29" s="121" t="s">
        <v>62</v>
      </c>
      <c r="C29" s="30" t="s">
        <v>33</v>
      </c>
      <c r="D29" s="74">
        <v>3</v>
      </c>
      <c r="E29" s="74">
        <v>3</v>
      </c>
      <c r="F29" s="32">
        <v>200000</v>
      </c>
      <c r="G29" s="73">
        <v>111535.5</v>
      </c>
      <c r="H29" s="32"/>
      <c r="I29" s="32"/>
      <c r="J29" s="32"/>
      <c r="K29" s="32"/>
      <c r="L29" s="33"/>
      <c r="M29" s="33"/>
      <c r="N29" s="32"/>
      <c r="O29" s="32"/>
      <c r="P29" s="32"/>
      <c r="Q29" s="32"/>
      <c r="R29" s="34">
        <f t="shared" si="0"/>
        <v>200000</v>
      </c>
      <c r="S29" s="35">
        <f t="shared" si="0"/>
        <v>111535.5</v>
      </c>
      <c r="T29" s="34">
        <f t="shared" si="1"/>
        <v>55.76775000000001</v>
      </c>
      <c r="W29" s="42"/>
    </row>
    <row r="30" spans="1:23" s="36" customFormat="1" ht="26.25">
      <c r="A30" s="119"/>
      <c r="B30" s="121" t="s">
        <v>64</v>
      </c>
      <c r="C30" s="30" t="s">
        <v>33</v>
      </c>
      <c r="D30" s="74">
        <v>1</v>
      </c>
      <c r="E30" s="74">
        <v>1</v>
      </c>
      <c r="F30" s="32">
        <v>100000</v>
      </c>
      <c r="G30" s="73">
        <v>28901</v>
      </c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4">
        <f t="shared" si="0"/>
        <v>100000</v>
      </c>
      <c r="S30" s="35">
        <f t="shared" si="0"/>
        <v>28901</v>
      </c>
      <c r="T30" s="34">
        <f t="shared" si="1"/>
        <v>28.901</v>
      </c>
      <c r="W30" s="42"/>
    </row>
    <row r="31" spans="1:23" s="36" customFormat="1" ht="27" thickBot="1">
      <c r="A31" s="72"/>
      <c r="B31" s="130" t="s">
        <v>53</v>
      </c>
      <c r="C31" s="30" t="s">
        <v>32</v>
      </c>
      <c r="D31" s="74" t="s">
        <v>84</v>
      </c>
      <c r="E31" s="74" t="s">
        <v>84</v>
      </c>
      <c r="F31" s="32">
        <v>36000</v>
      </c>
      <c r="G31" s="73">
        <v>15898</v>
      </c>
      <c r="H31" s="32"/>
      <c r="I31" s="32"/>
      <c r="J31" s="32"/>
      <c r="K31" s="32"/>
      <c r="L31" s="33"/>
      <c r="M31" s="33"/>
      <c r="N31" s="32"/>
      <c r="O31" s="32"/>
      <c r="P31" s="32"/>
      <c r="Q31" s="32"/>
      <c r="R31" s="34">
        <f>F31+L31+N31+P31</f>
        <v>36000</v>
      </c>
      <c r="S31" s="35">
        <f>SUM(G31,M31)</f>
        <v>15898</v>
      </c>
      <c r="T31" s="34">
        <f t="shared" si="1"/>
        <v>44.16111111111111</v>
      </c>
      <c r="W31" s="42"/>
    </row>
    <row r="32" spans="1:23" ht="30.75" thickBot="1" thickTop="1">
      <c r="A32" s="182" t="s">
        <v>17</v>
      </c>
      <c r="B32" s="183"/>
      <c r="C32" s="4"/>
      <c r="D32" s="82"/>
      <c r="E32" s="82"/>
      <c r="F32" s="16">
        <f aca="true" t="shared" si="2" ref="F32:Q32">SUM(F8:F31)</f>
        <v>17782222</v>
      </c>
      <c r="G32" s="16">
        <f t="shared" si="2"/>
        <v>10335765.190000001</v>
      </c>
      <c r="H32" s="16">
        <f t="shared" si="2"/>
        <v>0</v>
      </c>
      <c r="I32" s="16">
        <f t="shared" si="2"/>
        <v>0</v>
      </c>
      <c r="J32" s="16">
        <f t="shared" si="2"/>
        <v>25475980</v>
      </c>
      <c r="K32" s="16">
        <f t="shared" si="2"/>
        <v>18819500</v>
      </c>
      <c r="L32" s="16">
        <f t="shared" si="2"/>
        <v>25475980</v>
      </c>
      <c r="M32" s="16">
        <f t="shared" si="2"/>
        <v>18819500</v>
      </c>
      <c r="N32" s="16">
        <f t="shared" si="2"/>
        <v>11647500</v>
      </c>
      <c r="O32" s="16">
        <f t="shared" si="2"/>
        <v>11647500</v>
      </c>
      <c r="P32" s="16">
        <f t="shared" si="2"/>
        <v>0</v>
      </c>
      <c r="Q32" s="16">
        <f t="shared" si="2"/>
        <v>0</v>
      </c>
      <c r="R32" s="16">
        <f>SUM(R9,R10,R11,R12,R13,R15,R16,R17,R20,R21,R22,R24,R25,R27,R28,R29,R30,R31,R18)</f>
        <v>54905702</v>
      </c>
      <c r="S32" s="16">
        <f>SUM(S9,S10,S11,S12,S13,S15,S16,S17,S20,S21,S22,S24,S25,S27,S28,S29,S30,S31,S18)</f>
        <v>40802765.190000005</v>
      </c>
      <c r="T32" s="45">
        <f t="shared" si="1"/>
        <v>74.31425827139047</v>
      </c>
      <c r="W32" s="43"/>
    </row>
    <row r="33" spans="6:19" ht="21.75" thickTop="1">
      <c r="F33" s="5"/>
      <c r="G33" s="5"/>
      <c r="J33" s="5"/>
      <c r="K33" s="5"/>
      <c r="R33" s="5"/>
      <c r="S33" s="5"/>
    </row>
    <row r="34" spans="1:20" ht="21">
      <c r="A34" s="124"/>
      <c r="I34" s="6"/>
      <c r="J34" s="6"/>
      <c r="K34" s="6"/>
      <c r="L34" s="6"/>
      <c r="M34" s="6"/>
      <c r="N34" s="7"/>
      <c r="R34" s="127" t="s">
        <v>72</v>
      </c>
      <c r="S34" s="128" t="s">
        <v>75</v>
      </c>
      <c r="T34" s="129"/>
    </row>
    <row r="35" spans="18:20" ht="21">
      <c r="R35" s="127" t="s">
        <v>73</v>
      </c>
      <c r="S35" s="128" t="s">
        <v>76</v>
      </c>
      <c r="T35" s="129"/>
    </row>
    <row r="36" spans="18:20" ht="21">
      <c r="R36" s="127" t="s">
        <v>74</v>
      </c>
      <c r="S36" s="128" t="s">
        <v>77</v>
      </c>
      <c r="T36" s="129"/>
    </row>
    <row r="37" spans="2:20" ht="21">
      <c r="B37" s="120"/>
      <c r="R37" s="127" t="s">
        <v>71</v>
      </c>
      <c r="S37" s="131" t="s">
        <v>111</v>
      </c>
      <c r="T37" s="129"/>
    </row>
    <row r="38" ht="21">
      <c r="B38" s="120"/>
    </row>
  </sheetData>
  <sheetProtection/>
  <mergeCells count="18">
    <mergeCell ref="A2:R2"/>
    <mergeCell ref="A32:B32"/>
    <mergeCell ref="P6:Q6"/>
    <mergeCell ref="A1:R1"/>
    <mergeCell ref="C4:E5"/>
    <mergeCell ref="F4:T4"/>
    <mergeCell ref="F5:G5"/>
    <mergeCell ref="N5:O5"/>
    <mergeCell ref="R6:T6"/>
    <mergeCell ref="C6:C7"/>
    <mergeCell ref="D6:D7"/>
    <mergeCell ref="P5:Q5"/>
    <mergeCell ref="R5:T5"/>
    <mergeCell ref="H5:M5"/>
    <mergeCell ref="H6:I6"/>
    <mergeCell ref="J6:K6"/>
    <mergeCell ref="L6:M6"/>
    <mergeCell ref="N6:O6"/>
  </mergeCells>
  <printOptions/>
  <pageMargins left="0" right="0.2" top="0.7874015748031497" bottom="0.7874015748031497" header="0.5118110236220472" footer="0.5118110236220472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Kaew</dc:creator>
  <cp:keywords/>
  <dc:description/>
  <cp:lastModifiedBy>I5_</cp:lastModifiedBy>
  <cp:lastPrinted>2011-07-28T07:24:03Z</cp:lastPrinted>
  <dcterms:created xsi:type="dcterms:W3CDTF">2010-01-07T08:46:55Z</dcterms:created>
  <dcterms:modified xsi:type="dcterms:W3CDTF">2011-08-17T04:34:31Z</dcterms:modified>
  <cp:category/>
  <cp:version/>
  <cp:contentType/>
  <cp:contentStatus/>
</cp:coreProperties>
</file>