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แผนงานและสารสนเทศ" sheetId="1" r:id="rId1"/>
  </sheets>
  <definedNames/>
  <calcPr fullCalcOnLoad="1"/>
</workbook>
</file>

<file path=xl/sharedStrings.xml><?xml version="1.0" encoding="utf-8"?>
<sst xmlns="http://schemas.openxmlformats.org/spreadsheetml/2006/main" count="231" uniqueCount="79">
  <si>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</si>
  <si>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</si>
  <si>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สำนักแผนงานและสารสนเทศ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</si>
  <si>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</si>
  <si>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</si>
  <si>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</si>
  <si>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</si>
  <si>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</si>
  <si>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</si>
  <si>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</si>
  <si>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</si>
  <si>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</si>
  <si>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</si>
  <si>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</si>
  <si>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</si>
  <si>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</si>
  <si>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</si>
  <si>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</si>
  <si>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</si>
  <si>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</si>
  <si>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</si>
  <si>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</si>
  <si>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</si>
  <si>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</si>
  <si>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</si>
  <si>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</si>
  <si>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</si>
  <si>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</si>
  <si>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</si>
  <si>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นางสาว จิรภา จิตคงสง</t>
  </si>
  <si>
    <t>นักวิเคราะห์นโยบายและแผน</t>
  </si>
  <si>
    <t>ชำนาญการ</t>
  </si>
  <si>
    <t>นาง วิสุตรา อินกองแก้ว</t>
  </si>
  <si>
    <t>นางสาว สุกัญญา บุญสุวรรณ์</t>
  </si>
  <si>
    <t>นาย พินิจศักดิ์ กลิ่นมาลา</t>
  </si>
  <si>
    <t>นาย โชคชัย เลิศเกียรติวงศ์</t>
  </si>
  <si>
    <t>นางสาว วราภรณ์ มากสวาสดิ์</t>
  </si>
  <si>
    <t>ว่าที่ร้อยตรี ประเสริฐ มินหะรีสุไรมาน</t>
  </si>
  <si>
    <t>นาง ตรีรัชฏ์ กมลโชติ</t>
  </si>
  <si>
    <t>เศรษฐกร</t>
  </si>
  <si>
    <t>นาย ประพันธ์ ธนะกิจรุ่งเรือง</t>
  </si>
  <si>
    <t>นักวิชาการป่าไม้</t>
  </si>
  <si>
    <t>นางสาว ช่อแพร ทินพรรณ์</t>
  </si>
  <si>
    <t>นาย พัฒน์พงษ์ สมิตติพัฒน์</t>
  </si>
  <si>
    <t>นาง ทัศนีย์ แฮวอู</t>
  </si>
  <si>
    <t>นักจัดการงานทั่วไป</t>
  </si>
  <si>
    <t>นาย ศรีศักดิ์ พุ่มพวง</t>
  </si>
  <si>
    <t>นาง สุนิตา หงนิพนธ์</t>
  </si>
  <si>
    <t>ปฏิบัติการ</t>
  </si>
  <si>
    <t>นางสาว เอื้อใจรัช ทองดอนโพธิ์</t>
  </si>
  <si>
    <t>นางสาว วรัชยา ขาวจันทร์</t>
  </si>
  <si>
    <t>นางสาว ชณัฐจิตต์ เหลี่ยมสุวรรณ</t>
  </si>
  <si>
    <t>นักวิชาการคอมพิวเตอร์</t>
  </si>
  <si>
    <t>นาย อุปดิศร์ ฉัตรคำ</t>
  </si>
  <si>
    <t>นางสาว ปิยะฉัตร ช่วยปลอด</t>
  </si>
  <si>
    <t xml:space="preserve">นักวิเทศสัมพันธ์ </t>
  </si>
  <si>
    <t>นาย ณฐพล ผลิตะพูลศรี</t>
  </si>
  <si>
    <t>นาย ธนวรรธน์ พงษ์เกิด</t>
  </si>
  <si>
    <t>นาง อินทิรา รัตนวงศา</t>
  </si>
  <si>
    <t>นางสาว ณัฎฐินี ปิ่นเนียม</t>
  </si>
  <si>
    <t>นางสาว พริ้งเพลา คงงาม</t>
  </si>
  <si>
    <t>นางสาว ปัทมา เลาเก็ง</t>
  </si>
  <si>
    <t>นาง ยุวดี ดีงามเลิศ</t>
  </si>
  <si>
    <t>นางสาว อมรรัตน์ ศรีนิลพันธุ์</t>
  </si>
  <si>
    <t>นางสาว เบญจมาภรณ์ ภักดีโยธิน</t>
  </si>
  <si>
    <t>นาย วรยศ ชินคุปต์</t>
  </si>
  <si>
    <t>นางสาว สพินนา อ่อนเพ็ง</t>
  </si>
  <si>
    <t>นาย ธานนท์ ธรรมสานุกูล</t>
  </si>
  <si>
    <t>เจ้าพนักงานป่าไม้</t>
  </si>
  <si>
    <t>อาวุโส</t>
  </si>
  <si>
    <t>นาง จีระพงษ์ สัมผัสชัยมงคล</t>
  </si>
  <si>
    <t>เจ้าพนักงานธุรการ</t>
  </si>
  <si>
    <t>ชำนาญงาน</t>
  </si>
  <si>
    <t>นางสาว ดุษฎี เริงหรินทร์</t>
  </si>
  <si>
    <t>ปฎิบัติงาน</t>
  </si>
  <si>
    <t>นาย สมิทธิ จำรัสสมบูรณ์</t>
  </si>
  <si>
    <t>นางสาว ปรีดา คงทองศรี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</si>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</sst>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J7" sqref="J7:J44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TEXT(3930501059489,"0000000000000")</f>
        <v>3930501059489</v>
      </c>
      <c r="B7" t="s">
        <v>29</v>
      </c>
      <c r="C7" t="str">
        <f>TEXT(48,"0000000")</f>
        <v>0000048</v>
      </c>
      <c r="D7" t="s">
        <v>30</v>
      </c>
      <c r="E7" t="s">
        <v>31</v>
      </c>
      <c r="F7">
        <v>22030</v>
      </c>
      <c r="G7">
        <v>36020</v>
      </c>
      <c r="H7">
        <v>20350</v>
      </c>
      <c r="K7">
        <f aca="true" t="shared" si="0" ref="K7:K41">ROUNDUP(($H7*$J7/100),-1)</f>
        <v>0</v>
      </c>
      <c r="L7">
        <f aca="true" t="shared" si="1" ref="L7:L41">IF($F7+$K7&lt;=$G7,$K7,$G7-$F7)</f>
        <v>0</v>
      </c>
      <c r="M7">
        <f aca="true" t="shared" si="2" ref="M7:M41">IF($F7+$K7&lt;=$G7,0,($H7*$J7/100)-$L7)</f>
        <v>0</v>
      </c>
      <c r="N7">
        <f aca="true" t="shared" si="3" ref="N7:N41">$L7+$M7</f>
        <v>0</v>
      </c>
      <c r="O7">
        <f aca="true" t="shared" si="4" ref="O7:O41">IF($F7+$K7&lt;=$G7,$F7+$K7,$G7)</f>
        <v>22030</v>
      </c>
      <c r="P7" t="s">
        <v>0</v>
      </c>
      <c r="Q7" t="s">
        <v>0</v>
      </c>
    </row>
    <row r="8" spans="1:17" ht="14.25">
      <c r="A8" t="str">
        <f>TEXT(3350800287012,"0000000000000")</f>
        <v>3350800287012</v>
      </c>
      <c r="B8" t="s">
        <v>32</v>
      </c>
      <c r="C8" t="str">
        <f>TEXT(50,"0000000")</f>
        <v>0000050</v>
      </c>
      <c r="D8" t="s">
        <v>30</v>
      </c>
      <c r="E8" t="s">
        <v>31</v>
      </c>
      <c r="F8">
        <v>17800</v>
      </c>
      <c r="G8">
        <v>36020</v>
      </c>
      <c r="H8">
        <v>20350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17800</v>
      </c>
      <c r="P8" t="s">
        <v>0</v>
      </c>
      <c r="Q8" t="s">
        <v>0</v>
      </c>
    </row>
    <row r="9" spans="1:17" ht="14.25">
      <c r="A9" t="str">
        <f>TEXT(3101000589424,"0000000000000")</f>
        <v>3101000589424</v>
      </c>
      <c r="B9" t="s">
        <v>33</v>
      </c>
      <c r="C9" t="str">
        <f>TEXT(51,"0000000")</f>
        <v>0000051</v>
      </c>
      <c r="D9" t="s">
        <v>30</v>
      </c>
      <c r="E9" t="s">
        <v>31</v>
      </c>
      <c r="F9">
        <v>36020</v>
      </c>
      <c r="G9">
        <v>36020</v>
      </c>
      <c r="H9">
        <v>30600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36020</v>
      </c>
      <c r="P9" t="s">
        <v>0</v>
      </c>
      <c r="Q9" t="s">
        <v>0</v>
      </c>
    </row>
    <row r="10" spans="1:17" ht="14.25">
      <c r="A10" t="str">
        <f>TEXT(3102201109021,"0000000000000")</f>
        <v>3102201109021</v>
      </c>
      <c r="B10" t="s">
        <v>34</v>
      </c>
      <c r="C10" t="str">
        <f>TEXT(53,"0000000")</f>
        <v>0000053</v>
      </c>
      <c r="D10" t="s">
        <v>30</v>
      </c>
      <c r="E10" t="s">
        <v>31</v>
      </c>
      <c r="F10">
        <v>19730</v>
      </c>
      <c r="G10">
        <v>36020</v>
      </c>
      <c r="H10">
        <v>20350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19730</v>
      </c>
      <c r="P10" t="s">
        <v>0</v>
      </c>
      <c r="Q10" t="s">
        <v>0</v>
      </c>
    </row>
    <row r="11" spans="1:17" ht="14.25">
      <c r="A11" t="str">
        <f>TEXT(3959800018502,"0000000000000")</f>
        <v>3959800018502</v>
      </c>
      <c r="B11" t="s">
        <v>35</v>
      </c>
      <c r="C11" t="str">
        <f>TEXT(54,"0000000")</f>
        <v>0000054</v>
      </c>
      <c r="D11" t="s">
        <v>30</v>
      </c>
      <c r="E11" t="s">
        <v>31</v>
      </c>
      <c r="F11">
        <v>19830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19830</v>
      </c>
      <c r="P11" t="s">
        <v>0</v>
      </c>
      <c r="Q11" t="s">
        <v>0</v>
      </c>
    </row>
    <row r="12" spans="1:17" ht="14.25">
      <c r="A12" t="str">
        <f>TEXT(3100500789910,"0000000000000")</f>
        <v>3100500789910</v>
      </c>
      <c r="B12" t="s">
        <v>36</v>
      </c>
      <c r="C12" t="str">
        <f>TEXT(57,"0000000")</f>
        <v>0000057</v>
      </c>
      <c r="D12" t="s">
        <v>30</v>
      </c>
      <c r="E12" t="s">
        <v>31</v>
      </c>
      <c r="F12">
        <v>20820</v>
      </c>
      <c r="G12">
        <v>36020</v>
      </c>
      <c r="H12">
        <v>20350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20820</v>
      </c>
      <c r="P12" t="s">
        <v>0</v>
      </c>
      <c r="Q12" t="s">
        <v>0</v>
      </c>
    </row>
    <row r="13" spans="1:17" ht="14.25">
      <c r="A13" t="str">
        <f>TEXT(3100905690218,"0000000000000")</f>
        <v>3100905690218</v>
      </c>
      <c r="B13" t="s">
        <v>37</v>
      </c>
      <c r="C13" t="str">
        <f>TEXT(58,"0000000")</f>
        <v>0000058</v>
      </c>
      <c r="D13" t="s">
        <v>30</v>
      </c>
      <c r="E13" t="s">
        <v>31</v>
      </c>
      <c r="F13">
        <v>22930</v>
      </c>
      <c r="G13">
        <v>36020</v>
      </c>
      <c r="H13">
        <v>20350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22930</v>
      </c>
      <c r="P13" t="s">
        <v>0</v>
      </c>
      <c r="Q13" t="s">
        <v>0</v>
      </c>
    </row>
    <row r="14" spans="1:17" ht="14.25">
      <c r="A14" t="str">
        <f>TEXT(3101701763170,"0000000000000")</f>
        <v>3101701763170</v>
      </c>
      <c r="B14" t="s">
        <v>38</v>
      </c>
      <c r="C14" t="str">
        <f>TEXT(150,"0000000")</f>
        <v>0000150</v>
      </c>
      <c r="D14" t="s">
        <v>39</v>
      </c>
      <c r="E14" t="s">
        <v>31</v>
      </c>
      <c r="F14">
        <v>36020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36020</v>
      </c>
      <c r="P14" t="s">
        <v>0</v>
      </c>
      <c r="Q14" t="s">
        <v>0</v>
      </c>
    </row>
    <row r="15" spans="1:17" ht="14.25">
      <c r="A15" t="str">
        <f>TEXT(3709900263161,"0000000000000")</f>
        <v>3709900263161</v>
      </c>
      <c r="B15" t="s">
        <v>40</v>
      </c>
      <c r="C15" t="str">
        <f>TEXT(178,"0000000")</f>
        <v>0000178</v>
      </c>
      <c r="D15" t="s">
        <v>41</v>
      </c>
      <c r="E15" t="s">
        <v>31</v>
      </c>
      <c r="F15">
        <v>32800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32800</v>
      </c>
      <c r="P15" t="s">
        <v>0</v>
      </c>
      <c r="Q15" t="s">
        <v>0</v>
      </c>
    </row>
    <row r="16" spans="1:17" ht="14.25">
      <c r="A16" t="str">
        <f>TEXT(3101500300954,"0000000000000")</f>
        <v>3101500300954</v>
      </c>
      <c r="B16" t="s">
        <v>42</v>
      </c>
      <c r="C16" t="str">
        <f>TEXT(225,"0000000")</f>
        <v>0000225</v>
      </c>
      <c r="D16" t="s">
        <v>41</v>
      </c>
      <c r="E16" t="s">
        <v>31</v>
      </c>
      <c r="F16">
        <v>21270</v>
      </c>
      <c r="G16">
        <v>36020</v>
      </c>
      <c r="H16">
        <v>20350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21270</v>
      </c>
      <c r="P16" t="s">
        <v>0</v>
      </c>
      <c r="Q16" t="s">
        <v>0</v>
      </c>
    </row>
    <row r="17" spans="1:17" ht="14.25">
      <c r="A17" t="str">
        <f>TEXT(3529900108710,"0000000000000")</f>
        <v>3529900108710</v>
      </c>
      <c r="B17" t="s">
        <v>43</v>
      </c>
      <c r="C17" t="str">
        <f>TEXT(400,"0000000")</f>
        <v>0000400</v>
      </c>
      <c r="D17" t="s">
        <v>41</v>
      </c>
      <c r="E17" t="s">
        <v>31</v>
      </c>
      <c r="F17">
        <v>23780</v>
      </c>
      <c r="G17">
        <v>36020</v>
      </c>
      <c r="H17">
        <v>20350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23780</v>
      </c>
      <c r="P17" t="s">
        <v>0</v>
      </c>
      <c r="Q17" t="s">
        <v>0</v>
      </c>
    </row>
    <row r="18" spans="1:17" ht="14.25">
      <c r="A18" t="str">
        <f>TEXT(5100200124552,"0000000000000")</f>
        <v>5100200124552</v>
      </c>
      <c r="B18" t="s">
        <v>44</v>
      </c>
      <c r="C18" t="str">
        <f>TEXT(669,"0000000")</f>
        <v>0000669</v>
      </c>
      <c r="D18" t="s">
        <v>45</v>
      </c>
      <c r="E18" t="s">
        <v>31</v>
      </c>
      <c r="F18">
        <v>25030</v>
      </c>
      <c r="G18">
        <v>36020</v>
      </c>
      <c r="H18">
        <v>20350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25030</v>
      </c>
      <c r="P18" t="s">
        <v>0</v>
      </c>
      <c r="Q18" t="s">
        <v>0</v>
      </c>
    </row>
    <row r="19" spans="1:17" ht="14.25">
      <c r="A19" t="str">
        <f>TEXT(3770100255157,"0000000000000")</f>
        <v>3770100255157</v>
      </c>
      <c r="B19" t="s">
        <v>46</v>
      </c>
      <c r="C19" t="str">
        <f>TEXT(770,"0000000")</f>
        <v>0000770</v>
      </c>
      <c r="D19" t="s">
        <v>41</v>
      </c>
      <c r="E19" t="s">
        <v>31</v>
      </c>
      <c r="F19">
        <v>16010</v>
      </c>
      <c r="G19">
        <v>36020</v>
      </c>
      <c r="H19">
        <v>20350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16010</v>
      </c>
      <c r="P19" t="s">
        <v>0</v>
      </c>
      <c r="Q19" t="s">
        <v>0</v>
      </c>
    </row>
    <row r="20" spans="1:17" ht="14.25">
      <c r="A20" t="str">
        <f>TEXT(3100600294181,"0000000000000")</f>
        <v>3100600294181</v>
      </c>
      <c r="B20" t="s">
        <v>47</v>
      </c>
      <c r="C20" t="str">
        <f>TEXT(49,"0000000")</f>
        <v>0000049</v>
      </c>
      <c r="D20" t="s">
        <v>30</v>
      </c>
      <c r="E20" t="s">
        <v>48</v>
      </c>
      <c r="F20">
        <v>13070</v>
      </c>
      <c r="G20">
        <v>22220</v>
      </c>
      <c r="H20">
        <v>15390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13070</v>
      </c>
      <c r="P20" t="s">
        <v>0</v>
      </c>
      <c r="Q20" t="s">
        <v>0</v>
      </c>
    </row>
    <row r="21" spans="1:17" ht="14.25">
      <c r="A21" t="str">
        <f>TEXT(3220100587316,"0000000000000")</f>
        <v>3220100587316</v>
      </c>
      <c r="B21" t="s">
        <v>49</v>
      </c>
      <c r="C21" t="str">
        <f>TEXT(52,"0000000")</f>
        <v>0000052</v>
      </c>
      <c r="D21" t="s">
        <v>30</v>
      </c>
      <c r="E21" t="s">
        <v>48</v>
      </c>
      <c r="F21">
        <v>15610</v>
      </c>
      <c r="G21">
        <v>22220</v>
      </c>
      <c r="H21">
        <v>15390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15610</v>
      </c>
      <c r="P21" t="s">
        <v>0</v>
      </c>
      <c r="Q21" t="s">
        <v>0</v>
      </c>
    </row>
    <row r="22" spans="1:17" ht="14.25">
      <c r="A22" t="str">
        <f>TEXT(3100601832870,"0000000000000")</f>
        <v>3100601832870</v>
      </c>
      <c r="B22" t="s">
        <v>50</v>
      </c>
      <c r="C22" t="str">
        <f>TEXT(56,"0000000")</f>
        <v>0000056</v>
      </c>
      <c r="D22" t="s">
        <v>30</v>
      </c>
      <c r="E22" t="s">
        <v>48</v>
      </c>
      <c r="F22">
        <v>11160</v>
      </c>
      <c r="G22">
        <v>22220</v>
      </c>
      <c r="H22">
        <v>15390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11160</v>
      </c>
      <c r="P22" t="s">
        <v>0</v>
      </c>
      <c r="Q22" t="s">
        <v>0</v>
      </c>
    </row>
    <row r="23" spans="1:17" ht="14.25">
      <c r="A23" t="str">
        <f>TEXT(3200100466667,"0000000000000")</f>
        <v>3200100466667</v>
      </c>
      <c r="B23" t="s">
        <v>51</v>
      </c>
      <c r="C23" t="str">
        <f>TEXT(60,"0000000")</f>
        <v>0000060</v>
      </c>
      <c r="D23" t="s">
        <v>52</v>
      </c>
      <c r="E23" t="s">
        <v>48</v>
      </c>
      <c r="F23">
        <v>12920</v>
      </c>
      <c r="G23">
        <v>22220</v>
      </c>
      <c r="H23">
        <v>15390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12920</v>
      </c>
      <c r="P23" t="s">
        <v>0</v>
      </c>
      <c r="Q23" t="s">
        <v>0</v>
      </c>
    </row>
    <row r="24" spans="1:17" ht="14.25">
      <c r="A24" t="str">
        <f>TEXT(3560500051381,"0000000000000")</f>
        <v>3560500051381</v>
      </c>
      <c r="B24" t="s">
        <v>53</v>
      </c>
      <c r="C24" t="str">
        <f>TEXT(668,"0000000")</f>
        <v>0000668</v>
      </c>
      <c r="D24" t="s">
        <v>41</v>
      </c>
      <c r="E24" t="s">
        <v>48</v>
      </c>
      <c r="F24">
        <v>11160</v>
      </c>
      <c r="G24">
        <v>22220</v>
      </c>
      <c r="H24">
        <v>15390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11160</v>
      </c>
      <c r="P24" t="s">
        <v>0</v>
      </c>
      <c r="Q24" t="s">
        <v>0</v>
      </c>
    </row>
    <row r="25" spans="1:17" ht="14.25">
      <c r="A25" t="str">
        <f>TEXT(3120101808201,"0000000000000")</f>
        <v>3120101808201</v>
      </c>
      <c r="B25" t="s">
        <v>54</v>
      </c>
      <c r="C25" t="str">
        <f>TEXT(824,"0000000")</f>
        <v>0000824</v>
      </c>
      <c r="D25" t="s">
        <v>55</v>
      </c>
      <c r="E25" t="s">
        <v>48</v>
      </c>
      <c r="F25">
        <v>12470</v>
      </c>
      <c r="G25">
        <v>22220</v>
      </c>
      <c r="H25">
        <v>15390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12470</v>
      </c>
      <c r="P25" t="s">
        <v>0</v>
      </c>
      <c r="Q25" t="s">
        <v>0</v>
      </c>
    </row>
    <row r="26" spans="1:17" ht="14.25">
      <c r="A26" t="str">
        <f>TEXT(3100600598989,"0000000000000")</f>
        <v>3100600598989</v>
      </c>
      <c r="B26" t="s">
        <v>56</v>
      </c>
      <c r="C26" t="str">
        <f>TEXT(947,"0000000")</f>
        <v>0000947</v>
      </c>
      <c r="D26" t="s">
        <v>30</v>
      </c>
      <c r="E26" t="s">
        <v>48</v>
      </c>
      <c r="F26">
        <v>10810</v>
      </c>
      <c r="G26">
        <v>22220</v>
      </c>
      <c r="H26">
        <v>15390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10810</v>
      </c>
      <c r="P26" t="s">
        <v>0</v>
      </c>
      <c r="Q26" t="s">
        <v>0</v>
      </c>
    </row>
    <row r="27" spans="1:17" ht="14.25">
      <c r="A27" t="str">
        <f>TEXT(3100601817692,"0000000000000")</f>
        <v>3100601817692</v>
      </c>
      <c r="B27" t="s">
        <v>57</v>
      </c>
      <c r="C27" t="str">
        <f>TEXT(1007,"0000000")</f>
        <v>0001007</v>
      </c>
      <c r="D27" t="s">
        <v>30</v>
      </c>
      <c r="E27" t="s">
        <v>48</v>
      </c>
      <c r="F27">
        <v>11740</v>
      </c>
      <c r="G27">
        <v>22220</v>
      </c>
      <c r="H27">
        <v>15390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11740</v>
      </c>
      <c r="P27" t="s">
        <v>0</v>
      </c>
      <c r="Q27" t="s">
        <v>0</v>
      </c>
    </row>
    <row r="28" spans="1:17" ht="14.25">
      <c r="A28" t="str">
        <f>TEXT(3250100567030,"0000000000000")</f>
        <v>3250100567030</v>
      </c>
      <c r="B28" t="s">
        <v>58</v>
      </c>
      <c r="C28" t="str">
        <f>TEXT(1068,"0000000")</f>
        <v>0001068</v>
      </c>
      <c r="D28" t="s">
        <v>30</v>
      </c>
      <c r="E28" t="s">
        <v>48</v>
      </c>
      <c r="F28">
        <v>13560</v>
      </c>
      <c r="G28">
        <v>22220</v>
      </c>
      <c r="H28">
        <v>15390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13560</v>
      </c>
      <c r="P28" t="s">
        <v>0</v>
      </c>
      <c r="Q28" t="s">
        <v>0</v>
      </c>
    </row>
    <row r="29" spans="1:17" ht="14.25">
      <c r="A29" t="str">
        <f>TEXT(3779900116010,"0000000000000")</f>
        <v>3779900116010</v>
      </c>
      <c r="B29" t="s">
        <v>59</v>
      </c>
      <c r="C29" t="str">
        <f>TEXT(1468,"0000000")</f>
        <v>0001468</v>
      </c>
      <c r="D29" t="s">
        <v>52</v>
      </c>
      <c r="E29" t="s">
        <v>48</v>
      </c>
      <c r="F29">
        <v>13790</v>
      </c>
      <c r="G29">
        <v>22220</v>
      </c>
      <c r="H29">
        <v>15390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13790</v>
      </c>
      <c r="P29" t="s">
        <v>0</v>
      </c>
      <c r="Q29" t="s">
        <v>0</v>
      </c>
    </row>
    <row r="30" spans="1:17" ht="14.25">
      <c r="A30" t="str">
        <f>TEXT(3340100166450,"0000000000000")</f>
        <v>3340100166450</v>
      </c>
      <c r="B30" t="s">
        <v>60</v>
      </c>
      <c r="C30" t="str">
        <f>TEXT(2165,"0000000")</f>
        <v>0002165</v>
      </c>
      <c r="D30" t="s">
        <v>30</v>
      </c>
      <c r="E30" t="s">
        <v>48</v>
      </c>
      <c r="F30">
        <v>10580</v>
      </c>
      <c r="G30">
        <v>22220</v>
      </c>
      <c r="H30">
        <v>15390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10580</v>
      </c>
      <c r="P30" t="s">
        <v>0</v>
      </c>
      <c r="Q30" t="s">
        <v>0</v>
      </c>
    </row>
    <row r="31" spans="1:17" ht="14.25">
      <c r="A31" t="str">
        <f>TEXT(3610100043509,"0000000000000")</f>
        <v>3610100043509</v>
      </c>
      <c r="B31" t="s">
        <v>61</v>
      </c>
      <c r="C31" t="str">
        <f>TEXT(2306,"0000000")</f>
        <v>0002306</v>
      </c>
      <c r="D31" t="s">
        <v>30</v>
      </c>
      <c r="E31" t="s">
        <v>48</v>
      </c>
      <c r="F31">
        <v>14950</v>
      </c>
      <c r="G31">
        <v>22220</v>
      </c>
      <c r="H31">
        <v>15390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14950</v>
      </c>
      <c r="P31" t="s">
        <v>0</v>
      </c>
      <c r="Q31" t="s">
        <v>0</v>
      </c>
    </row>
    <row r="32" spans="1:17" ht="14.25">
      <c r="A32" t="str">
        <f>TEXT(3260300286051,"0000000000000")</f>
        <v>3260300286051</v>
      </c>
      <c r="B32" t="s">
        <v>62</v>
      </c>
      <c r="C32" t="str">
        <f>TEXT(2327,"0000000")</f>
        <v>0002327</v>
      </c>
      <c r="D32" t="s">
        <v>30</v>
      </c>
      <c r="E32" t="s">
        <v>48</v>
      </c>
      <c r="F32">
        <v>11050</v>
      </c>
      <c r="G32">
        <v>22220</v>
      </c>
      <c r="H32">
        <v>15390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11050</v>
      </c>
      <c r="P32" t="s">
        <v>0</v>
      </c>
      <c r="Q32" t="s">
        <v>0</v>
      </c>
    </row>
    <row r="33" spans="1:17" ht="14.25">
      <c r="A33" t="str">
        <f>TEXT(3150300061076,"0000000000000")</f>
        <v>3150300061076</v>
      </c>
      <c r="B33" t="s">
        <v>63</v>
      </c>
      <c r="C33" t="str">
        <f>TEXT(2551,"0000000")</f>
        <v>0002551</v>
      </c>
      <c r="D33" t="s">
        <v>45</v>
      </c>
      <c r="E33" t="s">
        <v>48</v>
      </c>
      <c r="F33">
        <v>10580</v>
      </c>
      <c r="G33">
        <v>22220</v>
      </c>
      <c r="H33">
        <v>15390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10580</v>
      </c>
      <c r="P33" t="s">
        <v>0</v>
      </c>
      <c r="Q33" t="s">
        <v>0</v>
      </c>
    </row>
    <row r="34" spans="1:17" ht="14.25">
      <c r="A34" t="str">
        <f>TEXT(3100501866233,"0000000000000")</f>
        <v>3100501866233</v>
      </c>
      <c r="B34" t="s">
        <v>64</v>
      </c>
      <c r="C34" t="str">
        <f>TEXT(2729,"0000000")</f>
        <v>0002729</v>
      </c>
      <c r="D34" t="s">
        <v>55</v>
      </c>
      <c r="E34" t="s">
        <v>48</v>
      </c>
      <c r="F34">
        <v>13150</v>
      </c>
      <c r="G34">
        <v>22220</v>
      </c>
      <c r="H34">
        <v>15390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13150</v>
      </c>
      <c r="P34" t="s">
        <v>0</v>
      </c>
      <c r="Q34" t="s">
        <v>0</v>
      </c>
    </row>
    <row r="35" spans="1:17" ht="14.25">
      <c r="A35" t="str">
        <f>TEXT(3150600188799,"0000000000000")</f>
        <v>3150600188799</v>
      </c>
      <c r="B35" t="s">
        <v>65</v>
      </c>
      <c r="C35" t="str">
        <f>TEXT(2761,"0000000")</f>
        <v>0002761</v>
      </c>
      <c r="D35" t="s">
        <v>52</v>
      </c>
      <c r="E35" t="s">
        <v>48</v>
      </c>
      <c r="F35">
        <v>11530</v>
      </c>
      <c r="G35">
        <v>22220</v>
      </c>
      <c r="H35">
        <v>15390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11530</v>
      </c>
      <c r="P35" t="s">
        <v>0</v>
      </c>
      <c r="Q35" t="s">
        <v>0</v>
      </c>
    </row>
    <row r="36" spans="1:17" ht="14.25">
      <c r="A36" t="str">
        <f>TEXT(3120400246604,"0000000000000")</f>
        <v>3120400246604</v>
      </c>
      <c r="B36" t="s">
        <v>66</v>
      </c>
      <c r="C36" t="str">
        <f>TEXT(2955,"0000000")</f>
        <v>0002955</v>
      </c>
      <c r="D36" t="s">
        <v>52</v>
      </c>
      <c r="E36" t="s">
        <v>48</v>
      </c>
      <c r="F36">
        <v>11810</v>
      </c>
      <c r="G36">
        <v>22220</v>
      </c>
      <c r="H36">
        <v>15390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11810</v>
      </c>
      <c r="P36" t="s">
        <v>0</v>
      </c>
      <c r="Q36" t="s">
        <v>0</v>
      </c>
    </row>
    <row r="37" spans="1:17" ht="14.25">
      <c r="A37" t="str">
        <f>TEXT(3540400120020,"0000000000000")</f>
        <v>3540400120020</v>
      </c>
      <c r="B37" t="s">
        <v>67</v>
      </c>
      <c r="C37" t="str">
        <f>TEXT(553,"0000000")</f>
        <v>0000553</v>
      </c>
      <c r="D37" t="s">
        <v>68</v>
      </c>
      <c r="E37" t="s">
        <v>69</v>
      </c>
      <c r="F37">
        <v>37010</v>
      </c>
      <c r="G37">
        <v>47450</v>
      </c>
      <c r="H37">
        <v>39440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37010</v>
      </c>
      <c r="P37" t="s">
        <v>0</v>
      </c>
      <c r="Q37" t="s">
        <v>0</v>
      </c>
    </row>
    <row r="38" spans="1:17" ht="14.25">
      <c r="A38" t="str">
        <f>TEXT(3750300437178,"0000000000000")</f>
        <v>3750300437178</v>
      </c>
      <c r="B38" t="s">
        <v>70</v>
      </c>
      <c r="C38" t="str">
        <f>TEXT(1453,"0000000")</f>
        <v>0001453</v>
      </c>
      <c r="D38" t="s">
        <v>71</v>
      </c>
      <c r="E38" t="s">
        <v>72</v>
      </c>
      <c r="F38">
        <v>23220</v>
      </c>
      <c r="G38">
        <v>33540</v>
      </c>
      <c r="H38">
        <v>27710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23220</v>
      </c>
      <c r="P38" t="s">
        <v>0</v>
      </c>
      <c r="Q38" t="s">
        <v>0</v>
      </c>
    </row>
    <row r="39" spans="1:17" ht="14.25">
      <c r="A39" t="str">
        <f>TEXT(3100500875468,"0000000000000")</f>
        <v>3100500875468</v>
      </c>
      <c r="B39" t="s">
        <v>73</v>
      </c>
      <c r="C39" t="str">
        <f>TEXT(46,"0000000")</f>
        <v>0000046</v>
      </c>
      <c r="D39" t="s">
        <v>71</v>
      </c>
      <c r="E39" t="s">
        <v>74</v>
      </c>
      <c r="F39">
        <v>11770</v>
      </c>
      <c r="G39">
        <v>18190</v>
      </c>
      <c r="H39">
        <v>10790</v>
      </c>
      <c r="K39">
        <f t="shared" si="0"/>
        <v>0</v>
      </c>
      <c r="L39">
        <f t="shared" si="1"/>
        <v>0</v>
      </c>
      <c r="M39">
        <f t="shared" si="2"/>
        <v>0</v>
      </c>
      <c r="N39">
        <f t="shared" si="3"/>
        <v>0</v>
      </c>
      <c r="O39">
        <f t="shared" si="4"/>
        <v>11770</v>
      </c>
      <c r="P39" t="s">
        <v>0</v>
      </c>
      <c r="Q39" t="s">
        <v>0</v>
      </c>
    </row>
    <row r="40" spans="1:17" ht="14.25">
      <c r="A40" t="str">
        <f>TEXT(3120100615922,"0000000000000")</f>
        <v>3120100615922</v>
      </c>
      <c r="B40" t="s">
        <v>75</v>
      </c>
      <c r="C40" t="str">
        <f>TEXT(47,"0000000")</f>
        <v>0000047</v>
      </c>
      <c r="D40" t="s">
        <v>71</v>
      </c>
      <c r="E40" t="s">
        <v>74</v>
      </c>
      <c r="F40">
        <v>7900</v>
      </c>
      <c r="G40">
        <v>18190</v>
      </c>
      <c r="H40">
        <v>10790</v>
      </c>
      <c r="K40">
        <f t="shared" si="0"/>
        <v>0</v>
      </c>
      <c r="L40">
        <f t="shared" si="1"/>
        <v>0</v>
      </c>
      <c r="M40">
        <f t="shared" si="2"/>
        <v>0</v>
      </c>
      <c r="N40">
        <f t="shared" si="3"/>
        <v>0</v>
      </c>
      <c r="O40">
        <f t="shared" si="4"/>
        <v>7900</v>
      </c>
      <c r="P40" t="s">
        <v>0</v>
      </c>
      <c r="Q40" t="s">
        <v>0</v>
      </c>
    </row>
    <row r="41" spans="1:17" ht="14.25">
      <c r="A41" t="str">
        <f>TEXT(3930100046521,"0000000000000")</f>
        <v>3930100046521</v>
      </c>
      <c r="B41" t="s">
        <v>76</v>
      </c>
      <c r="C41" t="str">
        <f>TEXT(1452,"0000000")</f>
        <v>0001452</v>
      </c>
      <c r="D41" t="s">
        <v>71</v>
      </c>
      <c r="E41" t="s">
        <v>74</v>
      </c>
      <c r="F41">
        <v>10980</v>
      </c>
      <c r="G41">
        <v>18190</v>
      </c>
      <c r="H41">
        <v>10790</v>
      </c>
      <c r="K41">
        <f t="shared" si="0"/>
        <v>0</v>
      </c>
      <c r="L41">
        <f t="shared" si="1"/>
        <v>0</v>
      </c>
      <c r="M41">
        <f t="shared" si="2"/>
        <v>0</v>
      </c>
      <c r="N41">
        <f t="shared" si="3"/>
        <v>0</v>
      </c>
      <c r="O41">
        <f t="shared" si="4"/>
        <v>10980</v>
      </c>
      <c r="P41" t="s">
        <v>0</v>
      </c>
      <c r="Q41" t="s">
        <v>0</v>
      </c>
    </row>
    <row r="42" spans="12:15" ht="14.25">
      <c r="L42" t="s">
        <v>77</v>
      </c>
      <c r="N42">
        <f>SUM($N7:$N41)</f>
        <v>0</v>
      </c>
      <c r="O42">
        <v>633020</v>
      </c>
    </row>
    <row r="43" spans="12:14" ht="14.25">
      <c r="L43" t="s">
        <v>78</v>
      </c>
      <c r="N43">
        <v>19050</v>
      </c>
    </row>
    <row r="44" ht="14.25">
      <c r="N44">
        <f>$N43-$N42</f>
        <v>19050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2010-12-03T05:19:58Z</dcterms:created>
  <dcterms:modified xsi:type="dcterms:W3CDTF">2010-12-13T03:23:43Z</dcterms:modified>
  <cp:category/>
  <cp:version/>
  <cp:contentType/>
  <cp:contentStatus/>
</cp:coreProperties>
</file>