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จัดการป่าชุมชน" sheetId="1" r:id="rId1"/>
  </sheets>
  <definedNames/>
  <calcPr fullCalcOnLoad="1"/>
</workbook>
</file>

<file path=xl/sharedStrings.xml><?xml version="1.0" encoding="utf-8"?>
<sst xmlns="http://schemas.openxmlformats.org/spreadsheetml/2006/main" count="266" uniqueCount="84">
  <si>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</si>
  <si>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</si>
  <si>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สำนักจัดการป่าชุมชน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</si>
  <si>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</si>
  <si>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</si>
  <si>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</si>
  <si>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</si>
  <si>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</si>
  <si>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</si>
  <si>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</si>
  <si>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</si>
  <si>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</si>
  <si>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</si>
  <si>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</si>
  <si>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</si>
  <si>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</si>
  <si>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</si>
  <si>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</si>
  <si>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</si>
  <si>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</si>
  <si>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</si>
  <si>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</si>
  <si>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</si>
  <si>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</si>
  <si>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</si>
  <si>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</si>
  <si>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</si>
  <si>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</si>
  <si>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</si>
  <si>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นักวิชาการป่าไม้</t>
  </si>
  <si>
    <t>ชำนาญการพิเศษ</t>
  </si>
  <si>
    <t>นาย โกวิท คงมี</t>
  </si>
  <si>
    <t>ชำนาญการ</t>
  </si>
  <si>
    <t>นางสาว ปาริชาติ ฤทธิ์เดช</t>
  </si>
  <si>
    <t>นาย ปรีชา องค์ประเสริฐ</t>
  </si>
  <si>
    <t>นาย สัมพันธ์ มีสิทธิ์</t>
  </si>
  <si>
    <t>นาง ปริชาติ เจริญกรุง</t>
  </si>
  <si>
    <t>นางสาว ถนัดสม นุกูล</t>
  </si>
  <si>
    <t>นาย กิตติพร ดุลนกิจ</t>
  </si>
  <si>
    <t>นาย พิชัย เอกศิริพงษ์</t>
  </si>
  <si>
    <t>นาง หัสนีย์ แคะนาค</t>
  </si>
  <si>
    <t>นาย ประโยชน์ ก้านจันทร์</t>
  </si>
  <si>
    <t>นาย พงษ์ศักดิ์ ปิ่นแก้ว</t>
  </si>
  <si>
    <t>นาย วรากร เกษมพันธ์กุล</t>
  </si>
  <si>
    <t>นาย ศักดา มณีวงศ์</t>
  </si>
  <si>
    <t>นาย ภควัต โพธิ์นาค</t>
  </si>
  <si>
    <t>นางสาว ยุวพร โสภาพ</t>
  </si>
  <si>
    <t>นาง อนันตพร พิบูลย์</t>
  </si>
  <si>
    <t>นาย บุญนำ รัตนมณฑ์</t>
  </si>
  <si>
    <t>นาย ชิตฑวัช จินดา</t>
  </si>
  <si>
    <t>นาย บุญสุธีย์ จีระวงค์พานิช</t>
  </si>
  <si>
    <t>นาง อรุณรัตน์ คล้ายกองนา</t>
  </si>
  <si>
    <t>นักจัดการงานทั่วไป</t>
  </si>
  <si>
    <t>นางสาว สุนทรี พลอยรุ่งโรจน์</t>
  </si>
  <si>
    <t>นาย ยงยศ หล่อสุพรรณพร</t>
  </si>
  <si>
    <t>นาย ชัยรัตน์ จันทรศาลกูล</t>
  </si>
  <si>
    <t>นาย ชวลิต ศุภสาร</t>
  </si>
  <si>
    <t>นาย สุมัย หมายหมั้น</t>
  </si>
  <si>
    <t>นาย พีระชัย สุขเกื้อ</t>
  </si>
  <si>
    <t>นาย ประธานสิทธิ์ กระมล</t>
  </si>
  <si>
    <t>นางสาว อารีรัตน์ อนันตสุข</t>
  </si>
  <si>
    <t>นาย คมสัน เรืองฤทธิ์สาระกุล</t>
  </si>
  <si>
    <t>ลาไปศึกษาและรับเงินเดือน</t>
  </si>
  <si>
    <t>นาย หรรษา เรืองชัย</t>
  </si>
  <si>
    <t>นาย มีชัย ประชากุล</t>
  </si>
  <si>
    <t>นาง มณีรัตน์ สกุลศิรจิตร</t>
  </si>
  <si>
    <t>นาย ปรีชา คุ้มสีไวย์</t>
  </si>
  <si>
    <t>นาย ไพรัตน์ สกุลศิรจิตร</t>
  </si>
  <si>
    <t>นางสาว พัฒนาวดี กุณฑะโร</t>
  </si>
  <si>
    <t>ปฏิบัติการ</t>
  </si>
  <si>
    <t>นาย ณรงค์ ทองรักษ์</t>
  </si>
  <si>
    <t>นาย ภาสกร นาชัยเวียง</t>
  </si>
  <si>
    <t>นาย สันติ สมเลข</t>
  </si>
  <si>
    <t>เจ้าพนักงานป่าไม้</t>
  </si>
  <si>
    <t>ชำนาญงาน</t>
  </si>
  <si>
    <t>นาย ธรรมนูญ ชำนาญศิลป์</t>
  </si>
  <si>
    <t>นาง วรรณชรินทร์ จิตรสมัคร</t>
  </si>
  <si>
    <t>เจ้าพนักงานธุรการ</t>
  </si>
  <si>
    <t>นางสาว นงนุช ศรีสืบ</t>
  </si>
  <si>
    <t>เจ้าพนักงานการเงินและบัญชี</t>
  </si>
  <si>
    <t>ปฎิบัติงาน</t>
  </si>
  <si>
    <t>รวมเงินที่ใช้เลื่อนเงินเดือน</t>
  </si>
  <si>
    <t>กรอบวงเงินที่ได้รับจัดสรร</t>
  </si>
  <si>
    <t>นางนันทนา บุณยานันต์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</si>
</sst>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TEXT(3730600843457,"0000000000000")</f>
        <v>3730600843457</v>
      </c>
      <c r="B7" t="s">
        <v>83</v>
      </c>
      <c r="C7" t="str">
        <f>TEXT(211,"0000000")</f>
        <v>0000211</v>
      </c>
      <c r="D7" t="s">
        <v>29</v>
      </c>
      <c r="E7" t="s">
        <v>30</v>
      </c>
      <c r="F7">
        <v>37740</v>
      </c>
      <c r="G7">
        <v>50550</v>
      </c>
      <c r="H7">
        <v>43190</v>
      </c>
      <c r="K7">
        <f aca="true" t="shared" si="0" ref="K7:K48">ROUNDUP(($H7*$J7/100),-1)</f>
        <v>0</v>
      </c>
      <c r="L7">
        <f aca="true" t="shared" si="1" ref="L7:L48">IF($F7+$K7&lt;=$G7,$K7,$G7-$F7)</f>
        <v>0</v>
      </c>
      <c r="M7">
        <f aca="true" t="shared" si="2" ref="M7:M48">IF($F7+$K7&lt;=$G7,0,($H7*$J7/100)-$L7)</f>
        <v>0</v>
      </c>
      <c r="N7">
        <f aca="true" t="shared" si="3" ref="N7:N48">$L7+$M7</f>
        <v>0</v>
      </c>
      <c r="O7">
        <f aca="true" t="shared" si="4" ref="O7:O48">IF($F7+$K7&lt;=$G7,$F7+$K7,$G7)</f>
        <v>37740</v>
      </c>
      <c r="P7" t="s">
        <v>0</v>
      </c>
      <c r="Q7" t="s">
        <v>0</v>
      </c>
    </row>
    <row r="8" spans="1:17" ht="14.25">
      <c r="A8" t="str">
        <f>TEXT(3900700648816,"0000000000000")</f>
        <v>3900700648816</v>
      </c>
      <c r="B8" t="s">
        <v>31</v>
      </c>
      <c r="C8" t="str">
        <f>TEXT(203,"0000000")</f>
        <v>0000203</v>
      </c>
      <c r="D8" t="s">
        <v>29</v>
      </c>
      <c r="E8" t="s">
        <v>32</v>
      </c>
      <c r="F8">
        <v>30460</v>
      </c>
      <c r="G8">
        <v>36020</v>
      </c>
      <c r="H8">
        <v>30600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30460</v>
      </c>
      <c r="P8" t="s">
        <v>0</v>
      </c>
      <c r="Q8" t="s">
        <v>0</v>
      </c>
    </row>
    <row r="9" spans="1:17" ht="14.25">
      <c r="A9" t="str">
        <f>TEXT(3180600414250,"0000000000000")</f>
        <v>3180600414250</v>
      </c>
      <c r="B9" t="s">
        <v>33</v>
      </c>
      <c r="C9" t="str">
        <f>TEXT(204,"0000000")</f>
        <v>0000204</v>
      </c>
      <c r="D9" t="s">
        <v>29</v>
      </c>
      <c r="E9" t="s">
        <v>32</v>
      </c>
      <c r="F9">
        <v>25100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25100</v>
      </c>
      <c r="P9" t="s">
        <v>0</v>
      </c>
      <c r="Q9" t="s">
        <v>0</v>
      </c>
    </row>
    <row r="10" spans="1:17" ht="14.25">
      <c r="A10" t="str">
        <f>TEXT(3101201578748,"0000000000000")</f>
        <v>3101201578748</v>
      </c>
      <c r="B10" t="s">
        <v>34</v>
      </c>
      <c r="C10" t="str">
        <f>TEXT(205,"0000000")</f>
        <v>0000205</v>
      </c>
      <c r="D10" t="s">
        <v>29</v>
      </c>
      <c r="E10" t="s">
        <v>32</v>
      </c>
      <c r="F10">
        <v>18890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18890</v>
      </c>
      <c r="P10" t="s">
        <v>0</v>
      </c>
      <c r="Q10" t="s">
        <v>0</v>
      </c>
    </row>
    <row r="11" spans="1:17" ht="14.25">
      <c r="A11" t="str">
        <f>TEXT(3801400261071,"0000000000000")</f>
        <v>3801400261071</v>
      </c>
      <c r="B11" t="s">
        <v>35</v>
      </c>
      <c r="C11" t="str">
        <f>TEXT(206,"0000000")</f>
        <v>0000206</v>
      </c>
      <c r="D11" t="s">
        <v>29</v>
      </c>
      <c r="E11" t="s">
        <v>32</v>
      </c>
      <c r="F11">
        <v>22640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22640</v>
      </c>
      <c r="P11" t="s">
        <v>0</v>
      </c>
      <c r="Q11" t="s">
        <v>0</v>
      </c>
    </row>
    <row r="12" spans="1:17" ht="14.25">
      <c r="A12" t="str">
        <f>TEXT(3800600594979,"0000000000000")</f>
        <v>3800600594979</v>
      </c>
      <c r="B12" t="s">
        <v>36</v>
      </c>
      <c r="C12" t="str">
        <f>TEXT(212,"0000000")</f>
        <v>0000212</v>
      </c>
      <c r="D12" t="s">
        <v>29</v>
      </c>
      <c r="E12" t="s">
        <v>32</v>
      </c>
      <c r="F12">
        <v>20650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20650</v>
      </c>
      <c r="P12" t="s">
        <v>0</v>
      </c>
      <c r="Q12" t="s">
        <v>0</v>
      </c>
    </row>
    <row r="13" spans="1:17" ht="14.25">
      <c r="A13" t="str">
        <f>TEXT(3309900494824,"0000000000000")</f>
        <v>3309900494824</v>
      </c>
      <c r="B13" t="s">
        <v>37</v>
      </c>
      <c r="C13" t="str">
        <f>TEXT(213,"0000000")</f>
        <v>0000213</v>
      </c>
      <c r="D13" t="s">
        <v>29</v>
      </c>
      <c r="E13" t="s">
        <v>32</v>
      </c>
      <c r="F13">
        <v>23980</v>
      </c>
      <c r="G13">
        <v>36020</v>
      </c>
      <c r="H13">
        <v>20350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23980</v>
      </c>
      <c r="P13" t="s">
        <v>0</v>
      </c>
      <c r="Q13" t="s">
        <v>0</v>
      </c>
    </row>
    <row r="14" spans="1:17" ht="14.25">
      <c r="A14" t="str">
        <f>TEXT(3101202061692,"0000000000000")</f>
        <v>3101202061692</v>
      </c>
      <c r="B14" t="s">
        <v>38</v>
      </c>
      <c r="C14" t="str">
        <f>TEXT(214,"0000000")</f>
        <v>0000214</v>
      </c>
      <c r="D14" t="s">
        <v>29</v>
      </c>
      <c r="E14" t="s">
        <v>32</v>
      </c>
      <c r="F14">
        <v>27970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27970</v>
      </c>
      <c r="P14" t="s">
        <v>0</v>
      </c>
      <c r="Q14" t="s">
        <v>0</v>
      </c>
    </row>
    <row r="15" spans="1:17" ht="14.25">
      <c r="A15" t="str">
        <f>TEXT(3190900159824,"0000000000000")</f>
        <v>3190900159824</v>
      </c>
      <c r="B15" t="s">
        <v>39</v>
      </c>
      <c r="C15" t="str">
        <f>TEXT(215,"0000000")</f>
        <v>0000215</v>
      </c>
      <c r="D15" t="s">
        <v>29</v>
      </c>
      <c r="E15" t="s">
        <v>32</v>
      </c>
      <c r="F15">
        <v>33760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33760</v>
      </c>
      <c r="P15" t="s">
        <v>0</v>
      </c>
      <c r="Q15" t="s">
        <v>0</v>
      </c>
    </row>
    <row r="16" spans="1:17" ht="14.25">
      <c r="A16" t="str">
        <f>TEXT(3300100466445,"0000000000000")</f>
        <v>3300100466445</v>
      </c>
      <c r="B16" t="s">
        <v>40</v>
      </c>
      <c r="C16" t="str">
        <f>TEXT(256,"0000000")</f>
        <v>0000256</v>
      </c>
      <c r="D16" t="s">
        <v>29</v>
      </c>
      <c r="E16" t="s">
        <v>32</v>
      </c>
      <c r="F16">
        <v>24170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24170</v>
      </c>
      <c r="P16" t="s">
        <v>0</v>
      </c>
      <c r="Q16" t="s">
        <v>0</v>
      </c>
    </row>
    <row r="17" spans="1:17" ht="14.25">
      <c r="A17" t="str">
        <f>TEXT(3102201957341,"0000000000000")</f>
        <v>3102201957341</v>
      </c>
      <c r="B17" t="s">
        <v>41</v>
      </c>
      <c r="C17" t="str">
        <f>TEXT(297,"0000000")</f>
        <v>0000297</v>
      </c>
      <c r="D17" t="s">
        <v>29</v>
      </c>
      <c r="E17" t="s">
        <v>32</v>
      </c>
      <c r="F17">
        <v>30150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30150</v>
      </c>
      <c r="P17" t="s">
        <v>0</v>
      </c>
      <c r="Q17" t="s">
        <v>0</v>
      </c>
    </row>
    <row r="18" spans="1:17" ht="14.25">
      <c r="A18" t="str">
        <f>TEXT(3841700061337,"0000000000000")</f>
        <v>3841700061337</v>
      </c>
      <c r="B18" t="s">
        <v>42</v>
      </c>
      <c r="C18" t="str">
        <f>TEXT(308,"0000000")</f>
        <v>0000308</v>
      </c>
      <c r="D18" t="s">
        <v>29</v>
      </c>
      <c r="E18" t="s">
        <v>32</v>
      </c>
      <c r="F18">
        <v>23480</v>
      </c>
      <c r="G18">
        <v>36020</v>
      </c>
      <c r="H18">
        <v>20350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23480</v>
      </c>
      <c r="P18" t="s">
        <v>0</v>
      </c>
      <c r="Q18" t="s">
        <v>0</v>
      </c>
    </row>
    <row r="19" spans="1:17" ht="14.25">
      <c r="A19" t="str">
        <f>TEXT(3801400336420,"0000000000000")</f>
        <v>3801400336420</v>
      </c>
      <c r="B19" t="s">
        <v>43</v>
      </c>
      <c r="C19" t="str">
        <f>TEXT(318,"0000000")</f>
        <v>0000318</v>
      </c>
      <c r="D19" t="s">
        <v>29</v>
      </c>
      <c r="E19" t="s">
        <v>32</v>
      </c>
      <c r="F19">
        <v>20460</v>
      </c>
      <c r="G19">
        <v>36020</v>
      </c>
      <c r="H19">
        <v>20350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20460</v>
      </c>
      <c r="P19" t="s">
        <v>0</v>
      </c>
      <c r="Q19" t="s">
        <v>0</v>
      </c>
    </row>
    <row r="20" spans="1:17" ht="14.25">
      <c r="A20" t="str">
        <f>TEXT(3509901273901,"0000000000000")</f>
        <v>3509901273901</v>
      </c>
      <c r="B20" t="s">
        <v>44</v>
      </c>
      <c r="C20" t="str">
        <f>TEXT(372,"0000000")</f>
        <v>0000372</v>
      </c>
      <c r="D20" t="s">
        <v>29</v>
      </c>
      <c r="E20" t="s">
        <v>32</v>
      </c>
      <c r="F20">
        <v>26030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26030</v>
      </c>
      <c r="P20" t="s">
        <v>0</v>
      </c>
      <c r="Q20" t="s">
        <v>0</v>
      </c>
    </row>
    <row r="21" spans="1:17" ht="14.25">
      <c r="A21" t="str">
        <f>TEXT(3639800161154,"0000000000000")</f>
        <v>3639800161154</v>
      </c>
      <c r="B21" t="s">
        <v>45</v>
      </c>
      <c r="C21" t="str">
        <f>TEXT(381,"0000000")</f>
        <v>0000381</v>
      </c>
      <c r="D21" t="s">
        <v>29</v>
      </c>
      <c r="E21" t="s">
        <v>32</v>
      </c>
      <c r="F21">
        <v>15240</v>
      </c>
      <c r="G21">
        <v>36020</v>
      </c>
      <c r="H21">
        <v>20350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15240</v>
      </c>
      <c r="P21" t="s">
        <v>0</v>
      </c>
      <c r="Q21" t="s">
        <v>0</v>
      </c>
    </row>
    <row r="22" spans="1:17" ht="14.25">
      <c r="A22" t="str">
        <f>TEXT(3330100373251,"0000000000000")</f>
        <v>3330100373251</v>
      </c>
      <c r="B22" t="s">
        <v>46</v>
      </c>
      <c r="C22" t="str">
        <f>TEXT(443,"0000000")</f>
        <v>0000443</v>
      </c>
      <c r="D22" t="s">
        <v>29</v>
      </c>
      <c r="E22" t="s">
        <v>32</v>
      </c>
      <c r="F22">
        <v>15590</v>
      </c>
      <c r="G22">
        <v>36020</v>
      </c>
      <c r="H22">
        <v>20350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15590</v>
      </c>
      <c r="P22" t="s">
        <v>0</v>
      </c>
      <c r="Q22" t="s">
        <v>0</v>
      </c>
    </row>
    <row r="23" spans="1:17" ht="14.25">
      <c r="A23" t="str">
        <f>TEXT(3601100276725,"0000000000000")</f>
        <v>3601100276725</v>
      </c>
      <c r="B23" t="s">
        <v>47</v>
      </c>
      <c r="C23" t="str">
        <f>TEXT(476,"0000000")</f>
        <v>0000476</v>
      </c>
      <c r="D23" t="s">
        <v>29</v>
      </c>
      <c r="E23" t="s">
        <v>32</v>
      </c>
      <c r="F23">
        <v>19570</v>
      </c>
      <c r="G23">
        <v>36020</v>
      </c>
      <c r="H23">
        <v>20350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19570</v>
      </c>
      <c r="P23" t="s">
        <v>0</v>
      </c>
      <c r="Q23" t="s">
        <v>0</v>
      </c>
    </row>
    <row r="24" spans="1:17" ht="14.25">
      <c r="A24" t="str">
        <f>TEXT(3100602209734,"0000000000000")</f>
        <v>3100602209734</v>
      </c>
      <c r="B24" t="s">
        <v>48</v>
      </c>
      <c r="C24" t="str">
        <f>TEXT(558,"0000000")</f>
        <v>0000558</v>
      </c>
      <c r="D24" t="s">
        <v>29</v>
      </c>
      <c r="E24" t="s">
        <v>32</v>
      </c>
      <c r="F24">
        <v>31190</v>
      </c>
      <c r="G24">
        <v>36020</v>
      </c>
      <c r="H24">
        <v>30600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31190</v>
      </c>
      <c r="P24" t="s">
        <v>0</v>
      </c>
      <c r="Q24" t="s">
        <v>0</v>
      </c>
    </row>
    <row r="25" spans="1:17" ht="14.25">
      <c r="A25" t="str">
        <f>TEXT(3909800741042,"0000000000000")</f>
        <v>3909800741042</v>
      </c>
      <c r="B25" t="s">
        <v>49</v>
      </c>
      <c r="C25" t="str">
        <f>TEXT(575,"0000000")</f>
        <v>0000575</v>
      </c>
      <c r="D25" t="s">
        <v>29</v>
      </c>
      <c r="E25" t="s">
        <v>32</v>
      </c>
      <c r="F25">
        <v>22200</v>
      </c>
      <c r="G25">
        <v>36020</v>
      </c>
      <c r="H25">
        <v>20350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22200</v>
      </c>
      <c r="P25" t="s">
        <v>0</v>
      </c>
      <c r="Q25" t="s">
        <v>0</v>
      </c>
    </row>
    <row r="26" spans="1:17" ht="14.25">
      <c r="A26" t="str">
        <f>TEXT(3730101542664,"0000000000000")</f>
        <v>3730101542664</v>
      </c>
      <c r="B26" t="s">
        <v>50</v>
      </c>
      <c r="C26" t="str">
        <f>TEXT(585,"0000000")</f>
        <v>0000585</v>
      </c>
      <c r="D26" t="s">
        <v>29</v>
      </c>
      <c r="E26" t="s">
        <v>32</v>
      </c>
      <c r="F26">
        <v>30360</v>
      </c>
      <c r="G26">
        <v>36020</v>
      </c>
      <c r="H26">
        <v>30600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30360</v>
      </c>
      <c r="P26" t="s">
        <v>0</v>
      </c>
      <c r="Q26" t="s">
        <v>0</v>
      </c>
    </row>
    <row r="27" spans="1:17" ht="14.25">
      <c r="A27" t="str">
        <f>TEXT(3860700324876,"0000000000000")</f>
        <v>3860700324876</v>
      </c>
      <c r="B27" t="s">
        <v>51</v>
      </c>
      <c r="C27" t="str">
        <f>TEXT(641,"0000000")</f>
        <v>0000641</v>
      </c>
      <c r="D27" t="s">
        <v>52</v>
      </c>
      <c r="E27" t="s">
        <v>32</v>
      </c>
      <c r="F27">
        <v>29400</v>
      </c>
      <c r="G27">
        <v>36020</v>
      </c>
      <c r="H27">
        <v>30600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29400</v>
      </c>
      <c r="P27" t="s">
        <v>0</v>
      </c>
      <c r="Q27" t="s">
        <v>0</v>
      </c>
    </row>
    <row r="28" spans="1:17" ht="14.25">
      <c r="A28" t="str">
        <f>TEXT(3140900133370,"0000000000000")</f>
        <v>3140900133370</v>
      </c>
      <c r="B28" t="s">
        <v>53</v>
      </c>
      <c r="C28" t="str">
        <f>TEXT(680,"0000000")</f>
        <v>0000680</v>
      </c>
      <c r="D28" t="s">
        <v>29</v>
      </c>
      <c r="E28" t="s">
        <v>32</v>
      </c>
      <c r="F28">
        <v>26520</v>
      </c>
      <c r="G28">
        <v>36020</v>
      </c>
      <c r="H28">
        <v>30600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26520</v>
      </c>
      <c r="P28" t="s">
        <v>0</v>
      </c>
      <c r="Q28" t="s">
        <v>0</v>
      </c>
    </row>
    <row r="29" spans="1:17" ht="14.25">
      <c r="A29" t="str">
        <f>TEXT(3910600024632,"0000000000000")</f>
        <v>3910600024632</v>
      </c>
      <c r="B29" t="s">
        <v>54</v>
      </c>
      <c r="C29" t="str">
        <f>TEXT(705,"0000000")</f>
        <v>0000705</v>
      </c>
      <c r="D29" t="s">
        <v>29</v>
      </c>
      <c r="E29" t="s">
        <v>32</v>
      </c>
      <c r="F29">
        <v>17380</v>
      </c>
      <c r="G29">
        <v>36020</v>
      </c>
      <c r="H29">
        <v>20350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17380</v>
      </c>
      <c r="P29" t="s">
        <v>0</v>
      </c>
      <c r="Q29" t="s">
        <v>0</v>
      </c>
    </row>
    <row r="30" spans="1:17" ht="14.25">
      <c r="A30" t="str">
        <f>TEXT(3100503102711,"0000000000000")</f>
        <v>3100503102711</v>
      </c>
      <c r="B30" t="s">
        <v>55</v>
      </c>
      <c r="C30" t="str">
        <f>TEXT(818,"0000000")</f>
        <v>0000818</v>
      </c>
      <c r="D30" t="s">
        <v>29</v>
      </c>
      <c r="E30" t="s">
        <v>32</v>
      </c>
      <c r="F30">
        <v>36020</v>
      </c>
      <c r="G30">
        <v>36020</v>
      </c>
      <c r="H30">
        <v>30600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36020</v>
      </c>
      <c r="P30" t="s">
        <v>0</v>
      </c>
      <c r="Q30" t="s">
        <v>0</v>
      </c>
    </row>
    <row r="31" spans="1:17" ht="14.25">
      <c r="A31" t="str">
        <f>TEXT(3110101802106,"0000000000000")</f>
        <v>3110101802106</v>
      </c>
      <c r="B31" t="s">
        <v>56</v>
      </c>
      <c r="C31" t="str">
        <f>TEXT(840,"0000000")</f>
        <v>0000840</v>
      </c>
      <c r="D31" t="s">
        <v>29</v>
      </c>
      <c r="E31" t="s">
        <v>32</v>
      </c>
      <c r="F31">
        <v>15590</v>
      </c>
      <c r="G31">
        <v>36020</v>
      </c>
      <c r="H31">
        <v>20350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15590</v>
      </c>
      <c r="P31" t="s">
        <v>0</v>
      </c>
      <c r="Q31" t="s">
        <v>0</v>
      </c>
    </row>
    <row r="32" spans="1:17" ht="14.25">
      <c r="A32" t="str">
        <f>TEXT(3540100382584,"0000000000000")</f>
        <v>3540100382584</v>
      </c>
      <c r="B32" t="s">
        <v>57</v>
      </c>
      <c r="C32" t="str">
        <f>TEXT(843,"0000000")</f>
        <v>0000843</v>
      </c>
      <c r="D32" t="s">
        <v>29</v>
      </c>
      <c r="E32" t="s">
        <v>32</v>
      </c>
      <c r="F32">
        <v>36020</v>
      </c>
      <c r="G32">
        <v>36020</v>
      </c>
      <c r="H32">
        <v>30600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36020</v>
      </c>
      <c r="P32" t="s">
        <v>0</v>
      </c>
      <c r="Q32" t="s">
        <v>0</v>
      </c>
    </row>
    <row r="33" spans="1:17" ht="14.25">
      <c r="A33" t="str">
        <f>TEXT(3100600111524,"0000000000000")</f>
        <v>3100600111524</v>
      </c>
      <c r="B33" t="s">
        <v>58</v>
      </c>
      <c r="C33" t="str">
        <f>TEXT(908,"0000000")</f>
        <v>0000908</v>
      </c>
      <c r="D33" t="s">
        <v>29</v>
      </c>
      <c r="E33" t="s">
        <v>32</v>
      </c>
      <c r="F33">
        <v>30150</v>
      </c>
      <c r="G33">
        <v>36020</v>
      </c>
      <c r="H33">
        <v>30600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30150</v>
      </c>
      <c r="P33" t="s">
        <v>0</v>
      </c>
      <c r="Q33" t="s">
        <v>0</v>
      </c>
    </row>
    <row r="34" spans="1:17" ht="14.25">
      <c r="A34" t="str">
        <f>TEXT(3650200495673,"0000000000000")</f>
        <v>3650200495673</v>
      </c>
      <c r="B34" t="s">
        <v>59</v>
      </c>
      <c r="C34" t="str">
        <f>TEXT(943,"0000000")</f>
        <v>0000943</v>
      </c>
      <c r="D34" t="s">
        <v>29</v>
      </c>
      <c r="E34" t="s">
        <v>32</v>
      </c>
      <c r="F34">
        <v>27450</v>
      </c>
      <c r="G34">
        <v>36020</v>
      </c>
      <c r="H34">
        <v>30600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27450</v>
      </c>
      <c r="P34" t="s">
        <v>0</v>
      </c>
      <c r="Q34" t="s">
        <v>0</v>
      </c>
    </row>
    <row r="35" spans="1:17" ht="14.25">
      <c r="A35" t="str">
        <f>TEXT(3610100299767,"0000000000000")</f>
        <v>3610100299767</v>
      </c>
      <c r="B35" t="s">
        <v>60</v>
      </c>
      <c r="C35" t="str">
        <f>TEXT(944,"0000000")</f>
        <v>0000944</v>
      </c>
      <c r="D35" t="s">
        <v>29</v>
      </c>
      <c r="E35" t="s">
        <v>32</v>
      </c>
      <c r="F35">
        <v>16070</v>
      </c>
      <c r="G35">
        <v>36020</v>
      </c>
      <c r="H35">
        <v>20350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16070</v>
      </c>
      <c r="P35" t="s">
        <v>0</v>
      </c>
      <c r="Q35" t="s">
        <v>0</v>
      </c>
    </row>
    <row r="36" spans="1:17" ht="14.25">
      <c r="A36" t="str">
        <f>TEXT(3102100255812,"0000000000000")</f>
        <v>3102100255812</v>
      </c>
      <c r="B36" t="s">
        <v>61</v>
      </c>
      <c r="C36" t="str">
        <f>TEXT(1004,"0000000")</f>
        <v>0001004</v>
      </c>
      <c r="D36" t="s">
        <v>29</v>
      </c>
      <c r="E36" t="s">
        <v>32</v>
      </c>
      <c r="F36">
        <v>15840</v>
      </c>
      <c r="G36">
        <v>36020</v>
      </c>
      <c r="H36">
        <v>20350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15840</v>
      </c>
      <c r="P36" t="s">
        <v>0</v>
      </c>
      <c r="Q36" t="s">
        <v>62</v>
      </c>
    </row>
    <row r="37" spans="1:17" ht="14.25">
      <c r="A37" t="str">
        <f>TEXT(3860700104469,"0000000000000")</f>
        <v>3860700104469</v>
      </c>
      <c r="B37" t="s">
        <v>63</v>
      </c>
      <c r="C37" t="str">
        <f>TEXT(1020,"0000000")</f>
        <v>0001020</v>
      </c>
      <c r="D37" t="s">
        <v>29</v>
      </c>
      <c r="E37" t="s">
        <v>32</v>
      </c>
      <c r="F37">
        <v>27000</v>
      </c>
      <c r="G37">
        <v>36020</v>
      </c>
      <c r="H37">
        <v>30600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27000</v>
      </c>
      <c r="P37" t="s">
        <v>0</v>
      </c>
      <c r="Q37" t="s">
        <v>0</v>
      </c>
    </row>
    <row r="38" spans="1:17" ht="14.25">
      <c r="A38" t="str">
        <f>TEXT(3160500408789,"0000000000000")</f>
        <v>3160500408789</v>
      </c>
      <c r="B38" t="s">
        <v>64</v>
      </c>
      <c r="C38" t="str">
        <f>TEXT(1051,"0000000")</f>
        <v>0001051</v>
      </c>
      <c r="D38" t="s">
        <v>29</v>
      </c>
      <c r="E38" t="s">
        <v>32</v>
      </c>
      <c r="F38">
        <v>34300</v>
      </c>
      <c r="G38">
        <v>36020</v>
      </c>
      <c r="H38">
        <v>30600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34300</v>
      </c>
      <c r="P38" t="s">
        <v>0</v>
      </c>
      <c r="Q38" t="s">
        <v>0</v>
      </c>
    </row>
    <row r="39" spans="1:17" ht="14.25">
      <c r="A39" t="str">
        <f>TEXT(3101501060116,"0000000000000")</f>
        <v>3101501060116</v>
      </c>
      <c r="B39" t="s">
        <v>65</v>
      </c>
      <c r="C39" t="str">
        <f>TEXT(1052,"0000000")</f>
        <v>0001052</v>
      </c>
      <c r="D39" t="s">
        <v>29</v>
      </c>
      <c r="E39" t="s">
        <v>32</v>
      </c>
      <c r="F39">
        <v>27520</v>
      </c>
      <c r="G39">
        <v>36020</v>
      </c>
      <c r="H39">
        <v>30600</v>
      </c>
      <c r="K39">
        <f t="shared" si="0"/>
        <v>0</v>
      </c>
      <c r="L39">
        <f t="shared" si="1"/>
        <v>0</v>
      </c>
      <c r="M39">
        <f t="shared" si="2"/>
        <v>0</v>
      </c>
      <c r="N39">
        <f t="shared" si="3"/>
        <v>0</v>
      </c>
      <c r="O39">
        <f t="shared" si="4"/>
        <v>27520</v>
      </c>
      <c r="P39" t="s">
        <v>0</v>
      </c>
      <c r="Q39" t="s">
        <v>0</v>
      </c>
    </row>
    <row r="40" spans="1:17" ht="14.25">
      <c r="A40" t="str">
        <f>TEXT(3450800301499,"0000000000000")</f>
        <v>3450800301499</v>
      </c>
      <c r="B40" t="s">
        <v>66</v>
      </c>
      <c r="C40" t="str">
        <f>TEXT(1070,"0000000")</f>
        <v>0001070</v>
      </c>
      <c r="D40" t="s">
        <v>29</v>
      </c>
      <c r="E40" t="s">
        <v>32</v>
      </c>
      <c r="F40">
        <v>22830</v>
      </c>
      <c r="G40">
        <v>36020</v>
      </c>
      <c r="H40">
        <v>20350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O40">
        <f t="shared" si="4"/>
        <v>22830</v>
      </c>
      <c r="P40" t="s">
        <v>0</v>
      </c>
      <c r="Q40" t="s">
        <v>0</v>
      </c>
    </row>
    <row r="41" spans="1:17" ht="14.25">
      <c r="A41" t="str">
        <f>TEXT(3229900055325,"0000000000000")</f>
        <v>3229900055325</v>
      </c>
      <c r="B41" t="s">
        <v>67</v>
      </c>
      <c r="C41" t="str">
        <f>TEXT(1110,"0000000")</f>
        <v>0001110</v>
      </c>
      <c r="D41" t="s">
        <v>29</v>
      </c>
      <c r="E41" t="s">
        <v>32</v>
      </c>
      <c r="F41">
        <v>28490</v>
      </c>
      <c r="G41">
        <v>36020</v>
      </c>
      <c r="H41">
        <v>30600</v>
      </c>
      <c r="K41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  <c r="O41">
        <f t="shared" si="4"/>
        <v>28490</v>
      </c>
      <c r="P41" t="s">
        <v>0</v>
      </c>
      <c r="Q41" t="s">
        <v>0</v>
      </c>
    </row>
    <row r="42" spans="1:17" ht="14.25">
      <c r="A42" t="str">
        <f>TEXT(3560101148801,"0000000000000")</f>
        <v>3560101148801</v>
      </c>
      <c r="B42" t="s">
        <v>68</v>
      </c>
      <c r="C42" t="str">
        <f>TEXT(298,"0000000")</f>
        <v>0000298</v>
      </c>
      <c r="D42" t="s">
        <v>29</v>
      </c>
      <c r="E42" t="s">
        <v>69</v>
      </c>
      <c r="F42">
        <v>11850</v>
      </c>
      <c r="G42">
        <v>22220</v>
      </c>
      <c r="H42">
        <v>15390</v>
      </c>
      <c r="K42">
        <f t="shared" si="0"/>
        <v>0</v>
      </c>
      <c r="L42">
        <f t="shared" si="1"/>
        <v>0</v>
      </c>
      <c r="M42">
        <f t="shared" si="2"/>
        <v>0</v>
      </c>
      <c r="N42">
        <f t="shared" si="3"/>
        <v>0</v>
      </c>
      <c r="O42">
        <f t="shared" si="4"/>
        <v>11850</v>
      </c>
      <c r="P42" t="s">
        <v>0</v>
      </c>
      <c r="Q42" t="s">
        <v>0</v>
      </c>
    </row>
    <row r="43" spans="1:17" ht="14.25">
      <c r="A43" t="str">
        <f>TEXT(3860400024532,"0000000000000")</f>
        <v>3860400024532</v>
      </c>
      <c r="B43" t="s">
        <v>70</v>
      </c>
      <c r="C43" t="str">
        <f>TEXT(796,"0000000")</f>
        <v>0000796</v>
      </c>
      <c r="D43" t="s">
        <v>29</v>
      </c>
      <c r="E43" t="s">
        <v>69</v>
      </c>
      <c r="F43">
        <v>13320</v>
      </c>
      <c r="G43">
        <v>22220</v>
      </c>
      <c r="H43">
        <v>15390</v>
      </c>
      <c r="K43">
        <f t="shared" si="0"/>
        <v>0</v>
      </c>
      <c r="L43">
        <f t="shared" si="1"/>
        <v>0</v>
      </c>
      <c r="M43">
        <f t="shared" si="2"/>
        <v>0</v>
      </c>
      <c r="N43">
        <f t="shared" si="3"/>
        <v>0</v>
      </c>
      <c r="O43">
        <f t="shared" si="4"/>
        <v>13320</v>
      </c>
      <c r="P43" t="s">
        <v>0</v>
      </c>
      <c r="Q43" t="s">
        <v>0</v>
      </c>
    </row>
    <row r="44" spans="1:17" ht="14.25">
      <c r="A44" t="str">
        <f>TEXT(3460300011246,"0000000000000")</f>
        <v>3460300011246</v>
      </c>
      <c r="B44" t="s">
        <v>71</v>
      </c>
      <c r="C44" t="str">
        <f>TEXT(819,"0000000")</f>
        <v>0000819</v>
      </c>
      <c r="D44" t="s">
        <v>29</v>
      </c>
      <c r="E44" t="s">
        <v>69</v>
      </c>
      <c r="F44">
        <v>15470</v>
      </c>
      <c r="G44">
        <v>22220</v>
      </c>
      <c r="H44">
        <v>15390</v>
      </c>
      <c r="K44">
        <f t="shared" si="0"/>
        <v>0</v>
      </c>
      <c r="L44">
        <f t="shared" si="1"/>
        <v>0</v>
      </c>
      <c r="M44">
        <f t="shared" si="2"/>
        <v>0</v>
      </c>
      <c r="N44">
        <f t="shared" si="3"/>
        <v>0</v>
      </c>
      <c r="O44">
        <f t="shared" si="4"/>
        <v>15470</v>
      </c>
      <c r="P44" t="s">
        <v>0</v>
      </c>
      <c r="Q44" t="s">
        <v>0</v>
      </c>
    </row>
    <row r="45" spans="1:17" ht="14.25">
      <c r="A45" t="str">
        <f>TEXT(3850100038562,"0000000000000")</f>
        <v>3850100038562</v>
      </c>
      <c r="B45" t="s">
        <v>72</v>
      </c>
      <c r="C45" t="str">
        <f>TEXT(219,"0000000")</f>
        <v>0000219</v>
      </c>
      <c r="D45" t="s">
        <v>73</v>
      </c>
      <c r="E45" t="s">
        <v>74</v>
      </c>
      <c r="F45">
        <v>18900</v>
      </c>
      <c r="G45">
        <v>33540</v>
      </c>
      <c r="H45">
        <v>16030</v>
      </c>
      <c r="K45">
        <f t="shared" si="0"/>
        <v>0</v>
      </c>
      <c r="L45">
        <f t="shared" si="1"/>
        <v>0</v>
      </c>
      <c r="M45">
        <f t="shared" si="2"/>
        <v>0</v>
      </c>
      <c r="N45">
        <f t="shared" si="3"/>
        <v>0</v>
      </c>
      <c r="O45">
        <f t="shared" si="4"/>
        <v>18900</v>
      </c>
      <c r="P45" t="s">
        <v>0</v>
      </c>
      <c r="Q45" t="s">
        <v>0</v>
      </c>
    </row>
    <row r="46" spans="1:17" ht="14.25">
      <c r="A46" t="str">
        <f>TEXT(5411890009315,"0000000000000")</f>
        <v>5411890009315</v>
      </c>
      <c r="B46" t="s">
        <v>75</v>
      </c>
      <c r="C46" t="str">
        <f>TEXT(670,"0000000")</f>
        <v>0000670</v>
      </c>
      <c r="D46" t="s">
        <v>73</v>
      </c>
      <c r="E46" t="s">
        <v>74</v>
      </c>
      <c r="F46">
        <v>20200</v>
      </c>
      <c r="G46">
        <v>33540</v>
      </c>
      <c r="H46">
        <v>16030</v>
      </c>
      <c r="K46">
        <f t="shared" si="0"/>
        <v>0</v>
      </c>
      <c r="L46">
        <f t="shared" si="1"/>
        <v>0</v>
      </c>
      <c r="M46">
        <f t="shared" si="2"/>
        <v>0</v>
      </c>
      <c r="N46">
        <f t="shared" si="3"/>
        <v>0</v>
      </c>
      <c r="O46">
        <f t="shared" si="4"/>
        <v>20200</v>
      </c>
      <c r="P46" t="s">
        <v>0</v>
      </c>
      <c r="Q46" t="s">
        <v>0</v>
      </c>
    </row>
    <row r="47" spans="1:17" ht="14.25">
      <c r="A47" t="str">
        <f>TEXT(3550100641156,"0000000000000")</f>
        <v>3550100641156</v>
      </c>
      <c r="B47" t="s">
        <v>76</v>
      </c>
      <c r="C47" t="str">
        <f>TEXT(1462,"0000000")</f>
        <v>0001462</v>
      </c>
      <c r="D47" t="s">
        <v>77</v>
      </c>
      <c r="E47" t="s">
        <v>74</v>
      </c>
      <c r="F47">
        <v>13150</v>
      </c>
      <c r="G47">
        <v>33540</v>
      </c>
      <c r="H47">
        <v>16030</v>
      </c>
      <c r="K47">
        <f t="shared" si="0"/>
        <v>0</v>
      </c>
      <c r="L47">
        <f t="shared" si="1"/>
        <v>0</v>
      </c>
      <c r="M47">
        <f t="shared" si="2"/>
        <v>0</v>
      </c>
      <c r="N47">
        <f t="shared" si="3"/>
        <v>0</v>
      </c>
      <c r="O47">
        <f t="shared" si="4"/>
        <v>13150</v>
      </c>
      <c r="P47" t="s">
        <v>0</v>
      </c>
      <c r="Q47" t="s">
        <v>0</v>
      </c>
    </row>
    <row r="48" spans="1:17" ht="14.25">
      <c r="A48" t="str">
        <f>TEXT(3520100824536,"0000000000000")</f>
        <v>3520100824536</v>
      </c>
      <c r="B48" t="s">
        <v>78</v>
      </c>
      <c r="C48" t="str">
        <f>TEXT(1463,"0000000")</f>
        <v>0001463</v>
      </c>
      <c r="D48" t="s">
        <v>79</v>
      </c>
      <c r="E48" t="s">
        <v>80</v>
      </c>
      <c r="F48">
        <v>7880</v>
      </c>
      <c r="G48">
        <v>18190</v>
      </c>
      <c r="H48">
        <v>10790</v>
      </c>
      <c r="K48">
        <f t="shared" si="0"/>
        <v>0</v>
      </c>
      <c r="L48">
        <f t="shared" si="1"/>
        <v>0</v>
      </c>
      <c r="M48">
        <f t="shared" si="2"/>
        <v>0</v>
      </c>
      <c r="N48">
        <f t="shared" si="3"/>
        <v>0</v>
      </c>
      <c r="O48">
        <f t="shared" si="4"/>
        <v>7880</v>
      </c>
      <c r="P48" t="s">
        <v>0</v>
      </c>
      <c r="Q48" t="s">
        <v>0</v>
      </c>
    </row>
    <row r="49" spans="12:15" ht="14.25">
      <c r="L49" t="s">
        <v>81</v>
      </c>
      <c r="N49">
        <f>SUM($N7:$N48)</f>
        <v>0</v>
      </c>
      <c r="O49">
        <v>1007390</v>
      </c>
    </row>
    <row r="50" spans="12:14" ht="14.25">
      <c r="L50" t="s">
        <v>82</v>
      </c>
      <c r="N50">
        <v>31990</v>
      </c>
    </row>
    <row r="51" ht="14.25">
      <c r="N51">
        <f>$N50-$N49</f>
        <v>31990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2010-12-03T05:19:20Z</dcterms:created>
  <dcterms:modified xsi:type="dcterms:W3CDTF">2010-12-09T03:37:20Z</dcterms:modified>
  <cp:category/>
  <cp:version/>
  <cp:contentType/>
  <cp:contentStatus/>
</cp:coreProperties>
</file>