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ป้อง..(1)" sheetId="1" r:id="rId1"/>
  </sheets>
  <definedNames/>
  <calcPr fullCalcOnLoad="1"/>
</workbook>
</file>

<file path=xl/sharedStrings.xml><?xml version="1.0" encoding="utf-8"?>
<sst xmlns="http://schemas.openxmlformats.org/spreadsheetml/2006/main" count="1116" uniqueCount="253">
  <si>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</si>
  <si>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</si>
  <si>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สำนักป้องกันรักษาป่าและควบคุมไฟป่า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</si>
  <si>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</si>
  <si>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</si>
  <si>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</si>
  <si>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</si>
  <si>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</si>
  <si>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</si>
  <si>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</si>
  <si>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</si>
  <si>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</si>
  <si>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</si>
  <si>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</si>
  <si>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</si>
  <si>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</si>
  <si>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</si>
  <si>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</si>
  <si>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</si>
  <si>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</si>
  <si>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</si>
  <si>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</si>
  <si>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</si>
  <si>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</si>
  <si>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</si>
  <si>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</si>
  <si>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</si>
  <si>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</si>
  <si>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</si>
  <si>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นางสาว จุฬาวัลย์ พรหมสุวรรณ</t>
  </si>
  <si>
    <t>นักวิชาการป่าไม้</t>
  </si>
  <si>
    <t>ชำนาญการพิเศษ</t>
  </si>
  <si>
    <t>นาย เฉลิมเกียรติ สุดสาคร</t>
  </si>
  <si>
    <t>ชำนาญการ</t>
  </si>
  <si>
    <t>นางสาว ทิวา โหละสุต</t>
  </si>
  <si>
    <t>นักจัดการงานทั่วไป</t>
  </si>
  <si>
    <t>นาย ประถม บุญทวี</t>
  </si>
  <si>
    <t>นาย เมทนี สีมันตร</t>
  </si>
  <si>
    <t>นางสาว นฤมล นุชเปลี่ยน</t>
  </si>
  <si>
    <t>นาย ประทีป ลิสกุลรักษ์</t>
  </si>
  <si>
    <t>นาย สราวุธ ไชยยงยศ</t>
  </si>
  <si>
    <t>นาย กมล อาศิรเมธี</t>
  </si>
  <si>
    <t>นาย เมธี ศาสตร์ศรี</t>
  </si>
  <si>
    <t>นาง ณภา คาโนวา</t>
  </si>
  <si>
    <t>นาย ทักษ์ จารุวัฒนานนท์</t>
  </si>
  <si>
    <t>นาย สมชาย นุชนานนท์เทพ</t>
  </si>
  <si>
    <t>ว่าที่ร้อยตรี ประทีป เจิมสม</t>
  </si>
  <si>
    <t>นาย อุธร สุทธิมิตร</t>
  </si>
  <si>
    <t>นาย วีรวัฒน์ ประสมสุข</t>
  </si>
  <si>
    <t>จ่าเอก ประสิทธิ์ นิติวัฒนชัย</t>
  </si>
  <si>
    <t>นาย วชิร จ่ายพงษ์</t>
  </si>
  <si>
    <t>นาย สิทธิพงษ์ ภิเศก</t>
  </si>
  <si>
    <t>นาย นคร นวลจันทร์</t>
  </si>
  <si>
    <t>นาย บุญลาภ สุกใส</t>
  </si>
  <si>
    <t>นาย วันชัย บัวโต</t>
  </si>
  <si>
    <t>นางสาว เพลินพิศ นนพิจิตร</t>
  </si>
  <si>
    <t>ปฏิบัติการ</t>
  </si>
  <si>
    <t>นางสาว สุพัตรา ทุ่งสงค์</t>
  </si>
  <si>
    <t>นางสาว ผกามาศ พรหมทอง</t>
  </si>
  <si>
    <t>สิบตำรวจเอกหญิง บุญภา ชุมทอง</t>
  </si>
  <si>
    <t>นาย วรวิทย์ โกกิลารัตน์</t>
  </si>
  <si>
    <t>นางสาว รุ่งทิพย์ ดีสมุทร</t>
  </si>
  <si>
    <t>นาย สมศักดิ์ ศมนวงศ์</t>
  </si>
  <si>
    <t>เจ้าพนักงานป่าไม้</t>
  </si>
  <si>
    <t>อาวุโส</t>
  </si>
  <si>
    <t>นาย สักรินทร์ ปัญญาใจ</t>
  </si>
  <si>
    <t>นาย สุพจน์ ทัศนานนท์</t>
  </si>
  <si>
    <t>นาย วิชิตร บุญชิตสิริกุล</t>
  </si>
  <si>
    <t>นาย สุเทพ พุทชา</t>
  </si>
  <si>
    <t>นาย มานพ สายอุ่นใจ</t>
  </si>
  <si>
    <t>นาย พนัส ศิริอาภรณ์ธรรม</t>
  </si>
  <si>
    <t>นาย ชัยวัฒน์ ทาปลูก</t>
  </si>
  <si>
    <t>นาย ประหยัด ดาวราม</t>
  </si>
  <si>
    <t>นาย สรวุฒิ อนัคกุล</t>
  </si>
  <si>
    <t>นาย จำนงค์ สุคันธมาลา</t>
  </si>
  <si>
    <t>นาย ศิริพงษ์ นพประเสริฐ</t>
  </si>
  <si>
    <t>นาย สุรเดช อัคราช</t>
  </si>
  <si>
    <t>นาย บุญสืบ สมัครราช</t>
  </si>
  <si>
    <t>นาย นิวัฒ พูลนิล</t>
  </si>
  <si>
    <t>ชำนาญงาน</t>
  </si>
  <si>
    <t>นาย อนันต์ โพธิ์พันธุ์</t>
  </si>
  <si>
    <t>นาย วสันต์ กันทะวงศ์</t>
  </si>
  <si>
    <t>นาย วิมล ฦาชา</t>
  </si>
  <si>
    <t>นาย กุลชาติ สวาศรี</t>
  </si>
  <si>
    <t>นาย ชาตรี ผลทวี</t>
  </si>
  <si>
    <t>นาย สุทธิรัตน์ จันทร์เจริญ</t>
  </si>
  <si>
    <t>นาย สุวัฒน์ สรรเสริญ</t>
  </si>
  <si>
    <t>นาย วิเชียร ไทยกิ่ง</t>
  </si>
  <si>
    <t>นาย ยุทธพงษ์ พิสูจน์</t>
  </si>
  <si>
    <t>นาย ธัญวิศว์ การิกาญจน์</t>
  </si>
  <si>
    <t>นาย นันทพงษ์ คำปิน</t>
  </si>
  <si>
    <t>นาย ธเนส นิลานุเคราะห์</t>
  </si>
  <si>
    <t>นาย มงคลกรณ์ เสรีกุลวิเวทย์</t>
  </si>
  <si>
    <t>นาย โชคชัย หิรัญนา</t>
  </si>
  <si>
    <t>นาย ยุทธพล ลิมปนิลชาติ</t>
  </si>
  <si>
    <t>นาย ประเสริฐ จิระโรจน์ประภา</t>
  </si>
  <si>
    <t>นาย เผอิญ นิลพฤกษ์</t>
  </si>
  <si>
    <t>นาง มาริษา เอี่ยมพ่วง</t>
  </si>
  <si>
    <t>เจ้าพนักงานธุรการ</t>
  </si>
  <si>
    <t>นาย สุรเชษฐ์ เตียวพานิช</t>
  </si>
  <si>
    <t>นาย ประทุม เพ็งพ่วง</t>
  </si>
  <si>
    <t>นาย ประสิทธิ์ มงคลดี</t>
  </si>
  <si>
    <t>นาย พิบูลย์ โชตเศรษฐ์</t>
  </si>
  <si>
    <t>นาย อำนาจ ธนศรีเรืองรอง</t>
  </si>
  <si>
    <t>นาย ไพโรจน์ คำโถ</t>
  </si>
  <si>
    <t>นาย ดำรงค์เกียรติ นวลประทีป</t>
  </si>
  <si>
    <t>นาย บรรจบ ชีพรับสุข</t>
  </si>
  <si>
    <t>นาย ภาสกร มีศิริ</t>
  </si>
  <si>
    <t>นาย กฤตเมธ สัมผัสชัยมงคล</t>
  </si>
  <si>
    <t>นาย สิริพงษ์ ตระการไทย</t>
  </si>
  <si>
    <t>นาย สมเกียรติ สุขเสถียรวงศ์</t>
  </si>
  <si>
    <t>นาย พรเลิศ บัณฑิตเลิศรักษ์</t>
  </si>
  <si>
    <t>นาย พุทธิพงษ์ สำราญรมย์</t>
  </si>
  <si>
    <t>นาย ยรรยงค์ กรรณสูต</t>
  </si>
  <si>
    <t>นาย รุ่งจรัส สมเด็จ</t>
  </si>
  <si>
    <t>นาย วิทยา ณ วิพันธ์</t>
  </si>
  <si>
    <t>นาย ฐิติสรรค์ ทองทุม</t>
  </si>
  <si>
    <t>นาย สมเกียรติ สุทธิชล</t>
  </si>
  <si>
    <t>นาย จีรวัฒน์ ยูงมณีรัตน์</t>
  </si>
  <si>
    <t>นาย กฤตย์โรจน์ เฉลิมเกียรติ</t>
  </si>
  <si>
    <t>นาย วีรศักดิ์ ชูเชิด</t>
  </si>
  <si>
    <t>นาย สุนทร ฉาบแก้ว</t>
  </si>
  <si>
    <t>นาย จุมพล รุ่งทวีชัย</t>
  </si>
  <si>
    <t>นาย ณรณชัย ชูสุวรรณ</t>
  </si>
  <si>
    <t>นาย สมบูรณ์ ศรีธรา</t>
  </si>
  <si>
    <t>นาย วสุพล เพิ่มพูนขันติสุข</t>
  </si>
  <si>
    <t>นาย เชาว์ สุขรักษ์</t>
  </si>
  <si>
    <t>นาย นววิช บุญญานุกูล</t>
  </si>
  <si>
    <t>นาย นเรศ เจริญภักดี</t>
  </si>
  <si>
    <t>นาย ณัฐวุฒิ ทิมจรัส</t>
  </si>
  <si>
    <t>นาย สมหมาย เอกะวิภาต</t>
  </si>
  <si>
    <t>นาย พิชิต ชูสกุล</t>
  </si>
  <si>
    <t>นาย ศักร แสนสุริยวงศ์</t>
  </si>
  <si>
    <t>นาย นภดล สอนศรี</t>
  </si>
  <si>
    <t>นาย ศราวุฒิ รัตนโรจนากุล</t>
  </si>
  <si>
    <t>นาย สุรศักดิ์ ระถี</t>
  </si>
  <si>
    <t>นาย ดนัย โคตรุชัย</t>
  </si>
  <si>
    <t>นาย ชาญยุทธ เวชวิกูล</t>
  </si>
  <si>
    <t>นาย บรพัฒน์ โชติศรีพันธุ์พร</t>
  </si>
  <si>
    <t>นาย เจรียงโรจน์ ละอองทัพ</t>
  </si>
  <si>
    <t>นาย ทองนาค ใจพันธ์</t>
  </si>
  <si>
    <t>นาย ทรงกลด สัตถาพันธ์</t>
  </si>
  <si>
    <t>นาย สว่างวงษ์ เจนอักษร</t>
  </si>
  <si>
    <t>นาย เอนก บุญมาก</t>
  </si>
  <si>
    <t>นาย กมลชัย เรืองศรี</t>
  </si>
  <si>
    <t>นาย พงษ์ศักดิ์ สุขมงคล</t>
  </si>
  <si>
    <t>นาย ปัญญา ปานรักษา</t>
  </si>
  <si>
    <t>นาย กฤชวัฎ รอดเนียม</t>
  </si>
  <si>
    <t>นาย สืบพงศ์ หวังการ</t>
  </si>
  <si>
    <t>นาย สุวัฒน์ ลือยงวัฒนา</t>
  </si>
  <si>
    <t>นาย พรเทพ ตันสกุล</t>
  </si>
  <si>
    <t>นาย พงศ์ษา เพ็งหนู</t>
  </si>
  <si>
    <t>นาย รุ่งโรจน์ เหลี่ยมเย็นใจ</t>
  </si>
  <si>
    <t>นาย สรวิศ ขับลำ</t>
  </si>
  <si>
    <t>นาย มานิต ศรีจันทร์ทอง</t>
  </si>
  <si>
    <t>นาย กฤษดา หาญประสิทธิ์ธาดา</t>
  </si>
  <si>
    <t>นาย รังษี ผ่องสว่าง</t>
  </si>
  <si>
    <t>นาย รณฤทธิ์ ชุ่มขุนทด</t>
  </si>
  <si>
    <t>นาย ศักดิ์ชาย ภานุวัฒนวงศ์</t>
  </si>
  <si>
    <t>นาย รัชชัย สุทธิมา</t>
  </si>
  <si>
    <t>นาย สวัสดิ์ โพธิ์ชัย</t>
  </si>
  <si>
    <t>นาย ไพโรจน์ เขียวแก้ว</t>
  </si>
  <si>
    <t>นาย ยุทธนา ชาญรัมย์</t>
  </si>
  <si>
    <t>นาย คม ศรีสวัสดิ์</t>
  </si>
  <si>
    <t>นาย อนันต์ชัย ทับทิม</t>
  </si>
  <si>
    <t>นาย ชาคริต นาควิเชียร</t>
  </si>
  <si>
    <t>นาย ชนะ สุดประเสริฐ</t>
  </si>
  <si>
    <t>นาย คมสัน จันทร์แรม</t>
  </si>
  <si>
    <t>นาย อภิชาติ เลิศการค้าสุข</t>
  </si>
  <si>
    <t>นาย นิทัศน์ ทองเชื้อ</t>
  </si>
  <si>
    <t>นาย ภูษิต หิรัญพฤกษ์</t>
  </si>
  <si>
    <t>นาย สุพัฒน์ หอมจันทร์</t>
  </si>
  <si>
    <t>นาย มงกรด อุ่นเรือน</t>
  </si>
  <si>
    <t>นาย สาคร วิทยพันธุ์</t>
  </si>
  <si>
    <t>นาย โสภณ เล็กบรรเทิง</t>
  </si>
  <si>
    <t>นาย ภิญโญ จันทนาตาล</t>
  </si>
  <si>
    <t>นาย ชัยนันท์ อิ่มเจริญ</t>
  </si>
  <si>
    <t>นาย จตุพร คชานุบาล</t>
  </si>
  <si>
    <t>นาย เกรียงไกร ทวีศักดิ์</t>
  </si>
  <si>
    <t>นาย ชำนาญ ศรีสุข</t>
  </si>
  <si>
    <t>นาย สมศักดิ์ ตันมงคลกาญจน</t>
  </si>
  <si>
    <t>ว่าที่ร้อยโท ขวัญชัย สุขเจริญชัยกิจ</t>
  </si>
  <si>
    <t>นาย ปิยะชาติ ปิยะชน</t>
  </si>
  <si>
    <t>นาย สุพจน์ เชิงเขา</t>
  </si>
  <si>
    <t>นาย ทศพล ทองเจริญ</t>
  </si>
  <si>
    <t>นาย หิรัญ วิพันธุ์</t>
  </si>
  <si>
    <t>นาย กิติ ผาทอง</t>
  </si>
  <si>
    <t>นาย กฤษดา ศิริพันธ์</t>
  </si>
  <si>
    <t>นาย แสวง อาชญาทา</t>
  </si>
  <si>
    <t>นาย อดุลย์ศักดิ์ พุฒเขียว</t>
  </si>
  <si>
    <t>นาย กรกฎ แก้วอ่อน</t>
  </si>
  <si>
    <t>นาย อรุณ ทุมวงศ์</t>
  </si>
  <si>
    <t>นาย พัลลภ หนูเสน</t>
  </si>
  <si>
    <t>นาย สุรศักดิ์ เพ็ชร์เพ็ง</t>
  </si>
  <si>
    <t>นาย สมเจตน์ เกิดแสง</t>
  </si>
  <si>
    <t>นาย มาโนชย์ อินทร์เหล่าใหญ่</t>
  </si>
  <si>
    <t>นาย กิตติพันธ์ จันนนท์</t>
  </si>
  <si>
    <t>นาย พิชัย วงษ์กาฬสินธุ์</t>
  </si>
  <si>
    <t>นาย ไชยวุฒิ อารีย์ชน</t>
  </si>
  <si>
    <t>นาย ปรมัตถ์ วิมุตติพงศ์</t>
  </si>
  <si>
    <t>นาย ปัญญา สุวรรณโส</t>
  </si>
  <si>
    <t>นาย สมศักดิ์ แสงอ้น</t>
  </si>
  <si>
    <t>นาย ษเอมร์ สันป่าแก้ว</t>
  </si>
  <si>
    <t>นาย เกษม บัวทอง</t>
  </si>
  <si>
    <t>นาย พินิจ เด็ดขาด</t>
  </si>
  <si>
    <t>นาย ผจญ สุปันนะเวช</t>
  </si>
  <si>
    <t>นาย บุญมี พริบไหว</t>
  </si>
  <si>
    <t>นาย เลอชัย จำปา</t>
  </si>
  <si>
    <t>นาย เอกรัตน์ พรหมศิริแสน</t>
  </si>
  <si>
    <t>นาย ธนพงศ์ โพธิแท่น</t>
  </si>
  <si>
    <t>นาย วิทวัส วังชิ้น</t>
  </si>
  <si>
    <t>นาย นพพร เต็มพร้อม</t>
  </si>
  <si>
    <t>นาย ไพบูลย์ แก้วก่า</t>
  </si>
  <si>
    <t>นาย โกวิท ตันกลาง</t>
  </si>
  <si>
    <t>นาย ชิตพล ศรีจันทร์</t>
  </si>
  <si>
    <t>นาย วิชาติ ใจสมิง</t>
  </si>
  <si>
    <t>นาย วีระพงษ์ ศักดิ์วีรสุวรรณ</t>
  </si>
  <si>
    <t>นาย อนิวรรต อาจหินกอง</t>
  </si>
  <si>
    <t>นาย เสกสรรค์ สุนทรนาค</t>
  </si>
  <si>
    <t>นาย บุญฤทธิ์ ลิ้มฉุ้น</t>
  </si>
  <si>
    <t>นาย มนูกิจ สุรินทร์ทีปะ</t>
  </si>
  <si>
    <t>นาย เสน่ห์ แก้วสีหมอก</t>
  </si>
  <si>
    <t>นาย อนุชา อุปสรรค์</t>
  </si>
  <si>
    <t>นาย มานพ นาราช</t>
  </si>
  <si>
    <t>นาย พิทักษ์ชัย ระถี</t>
  </si>
  <si>
    <t>นาย สุวัฒน์ ฟองแก้ว</t>
  </si>
  <si>
    <t>นาย ธวัช นามวัชระโสพิศ</t>
  </si>
  <si>
    <t>นาย บุญมา ขาวดี</t>
  </si>
  <si>
    <t>นาย นิวัฒน์ สังข์มาลา</t>
  </si>
  <si>
    <t>นาย อภิสิทธิ์ สมบัติมาศ</t>
  </si>
  <si>
    <t>นาย ธีรวัฒน์ แย้มสะอาด</t>
  </si>
  <si>
    <t>นาย ธนธรณ์ นิ่มชัยสกุล</t>
  </si>
  <si>
    <t>นาย ชำนาญ จันคง</t>
  </si>
  <si>
    <t>นาย จรัส ยิ่งยงค์</t>
  </si>
  <si>
    <t>นาย นิทัศน์ โรจนสารัมภกิจ</t>
  </si>
  <si>
    <t>นาย โสรัจน์ บุญเดช</t>
  </si>
  <si>
    <t>นาย ไชยพล พรหมเทพ</t>
  </si>
  <si>
    <t>นาย ปกรณ์ ฤทธิช่วย</t>
  </si>
  <si>
    <t>นาย ปลิว ชุมแดง</t>
  </si>
  <si>
    <t>นาย สหภูมิ สง่าศรี</t>
  </si>
  <si>
    <t>นาย วิสิทธิชัย เขตสกุล</t>
  </si>
  <si>
    <t>นาย ชนะ กี่สุ้น</t>
  </si>
  <si>
    <t>นาย อนุภัทร นันทนัชสกุล</t>
  </si>
  <si>
    <t>นาย พิษณุพันธ์ วงค์ขันธ์</t>
  </si>
  <si>
    <t>นาย ประทวน สุระมูล</t>
  </si>
  <si>
    <t>นาย สุทัศน์ สสิพรรณ์</t>
  </si>
  <si>
    <t>นาย ทัศนัย หนองแส</t>
  </si>
  <si>
    <t>นาย กิตติพันธุ์ รัตนวงค์</t>
  </si>
  <si>
    <t>นาย ธนิต นนทภา</t>
  </si>
  <si>
    <t>ปฎิบัติงาน</t>
  </si>
  <si>
    <t>นาง นิชาภา ดอกอินทร์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</si>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</sst>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PageLayoutView="0" workbookViewId="0" topLeftCell="A1">
      <selection activeCell="A7" sqref="A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TEXT(3100903612180,"0000000000000")</f>
        <v>3100903612180</v>
      </c>
      <c r="B7" t="s">
        <v>29</v>
      </c>
      <c r="C7" t="str">
        <f>TEXT(825,"0000000")</f>
        <v>0000825</v>
      </c>
      <c r="D7" t="s">
        <v>30</v>
      </c>
      <c r="E7" t="s">
        <v>31</v>
      </c>
      <c r="F7">
        <v>36610</v>
      </c>
      <c r="G7">
        <v>50550</v>
      </c>
      <c r="H7">
        <v>43190</v>
      </c>
      <c r="K7">
        <f aca="true" t="shared" si="0" ref="K7:K70">ROUNDUP(($H7*$J7/100),-1)</f>
        <v>0</v>
      </c>
      <c r="L7">
        <f aca="true" t="shared" si="1" ref="L7:L70">IF($F7+$K7&lt;=$G7,$K7,$G7-$F7)</f>
        <v>0</v>
      </c>
      <c r="M7">
        <f aca="true" t="shared" si="2" ref="M7:M70">IF($F7+$K7&lt;=$G7,0,($H7*$J7/100)-$L7)</f>
        <v>0</v>
      </c>
      <c r="N7">
        <f aca="true" t="shared" si="3" ref="N7:N70">$L7+$M7</f>
        <v>0</v>
      </c>
      <c r="O7">
        <f aca="true" t="shared" si="4" ref="O7:O70">IF($F7+$K7&lt;=$G7,$F7+$K7,$G7)</f>
        <v>36610</v>
      </c>
      <c r="P7" t="s">
        <v>0</v>
      </c>
      <c r="Q7" t="s">
        <v>0</v>
      </c>
    </row>
    <row r="8" spans="1:17" ht="14.25">
      <c r="A8" t="str">
        <f>TEXT(3100502815705,"0000000000000")</f>
        <v>3100502815705</v>
      </c>
      <c r="B8" t="s">
        <v>32</v>
      </c>
      <c r="C8" t="str">
        <f>TEXT(267,"0000000")</f>
        <v>0000267</v>
      </c>
      <c r="D8" t="s">
        <v>30</v>
      </c>
      <c r="E8" t="s">
        <v>33</v>
      </c>
      <c r="F8">
        <v>31890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31890</v>
      </c>
      <c r="P8" t="s">
        <v>0</v>
      </c>
      <c r="Q8" t="s">
        <v>0</v>
      </c>
    </row>
    <row r="9" spans="1:17" ht="14.25">
      <c r="A9" t="str">
        <f>TEXT(3102400386688,"0000000000000")</f>
        <v>3102400386688</v>
      </c>
      <c r="B9" t="s">
        <v>34</v>
      </c>
      <c r="C9" t="str">
        <f>TEXT(565,"0000000")</f>
        <v>0000565</v>
      </c>
      <c r="D9" t="s">
        <v>35</v>
      </c>
      <c r="E9" t="s">
        <v>33</v>
      </c>
      <c r="F9">
        <v>25150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25150</v>
      </c>
      <c r="P9" t="s">
        <v>0</v>
      </c>
      <c r="Q9" t="s">
        <v>0</v>
      </c>
    </row>
    <row r="10" spans="1:17" ht="14.25">
      <c r="A10" t="str">
        <f>TEXT(3310700311817,"0000000000000")</f>
        <v>3310700311817</v>
      </c>
      <c r="B10" t="s">
        <v>36</v>
      </c>
      <c r="C10" t="str">
        <f>TEXT(748,"0000000")</f>
        <v>0000748</v>
      </c>
      <c r="D10" t="s">
        <v>30</v>
      </c>
      <c r="E10" t="s">
        <v>33</v>
      </c>
      <c r="F10">
        <v>21500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21500</v>
      </c>
      <c r="P10" t="s">
        <v>0</v>
      </c>
      <c r="Q10" t="s">
        <v>0</v>
      </c>
    </row>
    <row r="11" spans="1:17" ht="14.25">
      <c r="A11" t="str">
        <f>TEXT(3100502338591,"0000000000000")</f>
        <v>3100502338591</v>
      </c>
      <c r="B11" t="s">
        <v>37</v>
      </c>
      <c r="C11" t="str">
        <f>TEXT(781,"0000000")</f>
        <v>0000781</v>
      </c>
      <c r="D11" t="s">
        <v>30</v>
      </c>
      <c r="E11" t="s">
        <v>33</v>
      </c>
      <c r="F11">
        <v>28730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28730</v>
      </c>
      <c r="P11" t="s">
        <v>0</v>
      </c>
      <c r="Q11" t="s">
        <v>0</v>
      </c>
    </row>
    <row r="12" spans="1:17" ht="14.25">
      <c r="A12" t="str">
        <f>TEXT(3110200539225,"0000000000000")</f>
        <v>3110200539225</v>
      </c>
      <c r="B12" t="s">
        <v>38</v>
      </c>
      <c r="C12" t="str">
        <f>TEXT(816,"0000000")</f>
        <v>0000816</v>
      </c>
      <c r="D12" t="s">
        <v>30</v>
      </c>
      <c r="E12" t="s">
        <v>33</v>
      </c>
      <c r="F12">
        <v>30670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30670</v>
      </c>
      <c r="P12" t="s">
        <v>0</v>
      </c>
      <c r="Q12" t="s">
        <v>0</v>
      </c>
    </row>
    <row r="13" spans="1:17" ht="14.25">
      <c r="A13" t="str">
        <f>TEXT(3549900122381,"0000000000000")</f>
        <v>3549900122381</v>
      </c>
      <c r="B13" t="s">
        <v>39</v>
      </c>
      <c r="C13" t="str">
        <f>TEXT(1507,"0000000")</f>
        <v>0001507</v>
      </c>
      <c r="D13" t="s">
        <v>30</v>
      </c>
      <c r="E13" t="s">
        <v>33</v>
      </c>
      <c r="F13">
        <v>30550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30550</v>
      </c>
      <c r="P13" t="s">
        <v>0</v>
      </c>
      <c r="Q13" t="s">
        <v>0</v>
      </c>
    </row>
    <row r="14" spans="1:17" ht="14.25">
      <c r="A14" t="str">
        <f>TEXT(3349900459999,"0000000000000")</f>
        <v>3349900459999</v>
      </c>
      <c r="B14" t="s">
        <v>40</v>
      </c>
      <c r="C14" t="str">
        <f>TEXT(1516,"0000000")</f>
        <v>0001516</v>
      </c>
      <c r="D14" t="s">
        <v>30</v>
      </c>
      <c r="E14" t="s">
        <v>33</v>
      </c>
      <c r="F14">
        <v>26510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26510</v>
      </c>
      <c r="P14" t="s">
        <v>0</v>
      </c>
      <c r="Q14" t="s">
        <v>0</v>
      </c>
    </row>
    <row r="15" spans="1:17" ht="14.25">
      <c r="A15" t="str">
        <f>TEXT(3800700027197,"0000000000000")</f>
        <v>3800700027197</v>
      </c>
      <c r="B15" t="s">
        <v>41</v>
      </c>
      <c r="C15" t="str">
        <f>TEXT(1544,"0000000")</f>
        <v>0001544</v>
      </c>
      <c r="D15" t="s">
        <v>30</v>
      </c>
      <c r="E15" t="s">
        <v>33</v>
      </c>
      <c r="F15">
        <v>27970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27970</v>
      </c>
      <c r="P15" t="s">
        <v>0</v>
      </c>
      <c r="Q15" t="s">
        <v>0</v>
      </c>
    </row>
    <row r="16" spans="1:17" ht="14.25">
      <c r="A16" t="str">
        <f>TEXT(3600100070662,"0000000000000")</f>
        <v>3600100070662</v>
      </c>
      <c r="B16" t="s">
        <v>42</v>
      </c>
      <c r="C16" t="str">
        <f>TEXT(1965,"0000000")</f>
        <v>0001965</v>
      </c>
      <c r="D16" t="s">
        <v>30</v>
      </c>
      <c r="E16" t="s">
        <v>33</v>
      </c>
      <c r="F16">
        <v>24060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24060</v>
      </c>
      <c r="P16" t="s">
        <v>0</v>
      </c>
      <c r="Q16" t="s">
        <v>0</v>
      </c>
    </row>
    <row r="17" spans="1:17" ht="14.25">
      <c r="A17" t="str">
        <f>TEXT(3100903150895,"0000000000000")</f>
        <v>3100903150895</v>
      </c>
      <c r="B17" t="s">
        <v>43</v>
      </c>
      <c r="C17" t="str">
        <f>TEXT(2120,"0000000")</f>
        <v>0002120</v>
      </c>
      <c r="D17" t="s">
        <v>30</v>
      </c>
      <c r="E17" t="s">
        <v>33</v>
      </c>
      <c r="F17">
        <v>30120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30120</v>
      </c>
      <c r="P17" t="s">
        <v>0</v>
      </c>
      <c r="Q17" t="s">
        <v>0</v>
      </c>
    </row>
    <row r="18" spans="1:17" ht="14.25">
      <c r="A18" t="str">
        <f>TEXT(3100601646405,"0000000000000")</f>
        <v>3100601646405</v>
      </c>
      <c r="B18" t="s">
        <v>44</v>
      </c>
      <c r="C18" t="str">
        <f>TEXT(2122,"0000000")</f>
        <v>0002122</v>
      </c>
      <c r="D18" t="s">
        <v>30</v>
      </c>
      <c r="E18" t="s">
        <v>33</v>
      </c>
      <c r="F18">
        <v>30090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30090</v>
      </c>
      <c r="P18" t="s">
        <v>0</v>
      </c>
      <c r="Q18" t="s">
        <v>0</v>
      </c>
    </row>
    <row r="19" spans="1:17" ht="14.25">
      <c r="A19" t="str">
        <f>TEXT(3909900173089,"0000000000000")</f>
        <v>3909900173089</v>
      </c>
      <c r="B19" t="s">
        <v>45</v>
      </c>
      <c r="C19" t="str">
        <f>TEXT(2155,"0000000")</f>
        <v>0002155</v>
      </c>
      <c r="D19" t="s">
        <v>30</v>
      </c>
      <c r="E19" t="s">
        <v>33</v>
      </c>
      <c r="F19">
        <v>30850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30850</v>
      </c>
      <c r="P19" t="s">
        <v>0</v>
      </c>
      <c r="Q19" t="s">
        <v>0</v>
      </c>
    </row>
    <row r="20" spans="1:17" ht="14.25">
      <c r="A20" t="str">
        <f>TEXT(3740200535585,"0000000000000")</f>
        <v>3740200535585</v>
      </c>
      <c r="B20" t="s">
        <v>46</v>
      </c>
      <c r="C20" t="str">
        <f>TEXT(2163,"0000000")</f>
        <v>0002163</v>
      </c>
      <c r="D20" t="s">
        <v>30</v>
      </c>
      <c r="E20" t="s">
        <v>33</v>
      </c>
      <c r="F20">
        <v>28260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28260</v>
      </c>
      <c r="P20" t="s">
        <v>0</v>
      </c>
      <c r="Q20" t="s">
        <v>0</v>
      </c>
    </row>
    <row r="21" spans="1:17" ht="14.25">
      <c r="A21" t="str">
        <f>TEXT(3549900122992,"0000000000000")</f>
        <v>3549900122992</v>
      </c>
      <c r="B21" t="s">
        <v>47</v>
      </c>
      <c r="C21" t="str">
        <f>TEXT(2261,"0000000")</f>
        <v>0002261</v>
      </c>
      <c r="D21" t="s">
        <v>30</v>
      </c>
      <c r="E21" t="s">
        <v>33</v>
      </c>
      <c r="F21">
        <v>25150</v>
      </c>
      <c r="G21">
        <v>36020</v>
      </c>
      <c r="H21">
        <v>20350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25150</v>
      </c>
      <c r="P21" t="s">
        <v>0</v>
      </c>
      <c r="Q21" t="s">
        <v>0</v>
      </c>
    </row>
    <row r="22" spans="1:17" ht="14.25">
      <c r="A22" t="str">
        <f>TEXT(3909900775402,"0000000000000")</f>
        <v>3909900775402</v>
      </c>
      <c r="B22" t="s">
        <v>48</v>
      </c>
      <c r="C22" t="str">
        <f>TEXT(2273,"0000000")</f>
        <v>0002273</v>
      </c>
      <c r="D22" t="s">
        <v>30</v>
      </c>
      <c r="E22" t="s">
        <v>33</v>
      </c>
      <c r="F22">
        <v>25240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25240</v>
      </c>
      <c r="P22" t="s">
        <v>0</v>
      </c>
      <c r="Q22" t="s">
        <v>0</v>
      </c>
    </row>
    <row r="23" spans="1:17" ht="14.25">
      <c r="A23" t="str">
        <f>TEXT(3100300119864,"0000000000000")</f>
        <v>3100300119864</v>
      </c>
      <c r="B23" t="s">
        <v>49</v>
      </c>
      <c r="C23" t="str">
        <f>TEXT(2480,"0000000")</f>
        <v>0002480</v>
      </c>
      <c r="D23" t="s">
        <v>30</v>
      </c>
      <c r="E23" t="s">
        <v>33</v>
      </c>
      <c r="F23">
        <v>33250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33250</v>
      </c>
      <c r="P23" t="s">
        <v>0</v>
      </c>
      <c r="Q23" t="s">
        <v>0</v>
      </c>
    </row>
    <row r="24" spans="1:17" ht="14.25">
      <c r="A24" t="str">
        <f>TEXT(3909900677699,"0000000000000")</f>
        <v>3909900677699</v>
      </c>
      <c r="B24" t="s">
        <v>50</v>
      </c>
      <c r="C24" t="str">
        <f>TEXT(2500,"0000000")</f>
        <v>0002500</v>
      </c>
      <c r="D24" t="s">
        <v>30</v>
      </c>
      <c r="E24" t="s">
        <v>33</v>
      </c>
      <c r="F24">
        <v>29030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29030</v>
      </c>
      <c r="P24" t="s">
        <v>0</v>
      </c>
      <c r="Q24" t="s">
        <v>0</v>
      </c>
    </row>
    <row r="25" spans="1:17" ht="14.25">
      <c r="A25" t="str">
        <f>TEXT(3450700256416,"0000000000000")</f>
        <v>3450700256416</v>
      </c>
      <c r="B25" t="s">
        <v>51</v>
      </c>
      <c r="C25" t="str">
        <f>TEXT(2654,"0000000")</f>
        <v>0002654</v>
      </c>
      <c r="D25" t="s">
        <v>30</v>
      </c>
      <c r="E25" t="s">
        <v>33</v>
      </c>
      <c r="F25">
        <v>29030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29030</v>
      </c>
      <c r="P25" t="s">
        <v>0</v>
      </c>
      <c r="Q25" t="s">
        <v>0</v>
      </c>
    </row>
    <row r="26" spans="1:17" ht="14.25">
      <c r="A26" t="str">
        <f>TEXT(3540100782892,"0000000000000")</f>
        <v>3540100782892</v>
      </c>
      <c r="B26" t="s">
        <v>52</v>
      </c>
      <c r="C26" t="str">
        <f>TEXT(2809,"0000000")</f>
        <v>0002809</v>
      </c>
      <c r="D26" t="s">
        <v>30</v>
      </c>
      <c r="E26" t="s">
        <v>33</v>
      </c>
      <c r="F26">
        <v>30550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30550</v>
      </c>
      <c r="P26" t="s">
        <v>0</v>
      </c>
      <c r="Q26" t="s">
        <v>0</v>
      </c>
    </row>
    <row r="27" spans="1:17" ht="14.25">
      <c r="A27" t="str">
        <f>TEXT(3820400030036,"0000000000000")</f>
        <v>3820400030036</v>
      </c>
      <c r="B27" t="s">
        <v>53</v>
      </c>
      <c r="C27" t="str">
        <f>TEXT(2894,"0000000")</f>
        <v>0002894</v>
      </c>
      <c r="D27" t="s">
        <v>30</v>
      </c>
      <c r="E27" t="s">
        <v>33</v>
      </c>
      <c r="F27">
        <v>33190</v>
      </c>
      <c r="G27">
        <v>36020</v>
      </c>
      <c r="H27">
        <v>30600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33190</v>
      </c>
      <c r="P27" t="s">
        <v>0</v>
      </c>
      <c r="Q27" t="s">
        <v>0</v>
      </c>
    </row>
    <row r="28" spans="1:17" ht="14.25">
      <c r="A28" t="str">
        <f>TEXT(3801200905323,"0000000000000")</f>
        <v>3801200905323</v>
      </c>
      <c r="B28" t="s">
        <v>54</v>
      </c>
      <c r="C28" t="str">
        <f>TEXT(2906,"0000000")</f>
        <v>0002906</v>
      </c>
      <c r="D28" t="s">
        <v>30</v>
      </c>
      <c r="E28" t="s">
        <v>33</v>
      </c>
      <c r="F28">
        <v>31070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31070</v>
      </c>
      <c r="P28" t="s">
        <v>0</v>
      </c>
      <c r="Q28" t="s">
        <v>0</v>
      </c>
    </row>
    <row r="29" spans="1:17" ht="14.25">
      <c r="A29" t="str">
        <f>TEXT(3369900051485,"0000000000000")</f>
        <v>3369900051485</v>
      </c>
      <c r="B29" t="s">
        <v>55</v>
      </c>
      <c r="C29" t="str">
        <f>TEXT(866,"0000000")</f>
        <v>0000866</v>
      </c>
      <c r="D29" t="s">
        <v>35</v>
      </c>
      <c r="E29" t="s">
        <v>56</v>
      </c>
      <c r="F29">
        <v>12840</v>
      </c>
      <c r="G29">
        <v>22220</v>
      </c>
      <c r="H29">
        <v>15390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12840</v>
      </c>
      <c r="P29" t="s">
        <v>0</v>
      </c>
      <c r="Q29" t="s">
        <v>0</v>
      </c>
    </row>
    <row r="30" spans="1:17" ht="14.25">
      <c r="A30" t="str">
        <f>TEXT(5540100003989,"0000000000000")</f>
        <v>5540100003989</v>
      </c>
      <c r="B30" t="s">
        <v>57</v>
      </c>
      <c r="C30" t="str">
        <f>TEXT(1084,"0000000")</f>
        <v>0001084</v>
      </c>
      <c r="D30" t="s">
        <v>30</v>
      </c>
      <c r="E30" t="s">
        <v>56</v>
      </c>
      <c r="F30">
        <v>9700</v>
      </c>
      <c r="G30">
        <v>22220</v>
      </c>
      <c r="H30">
        <v>15390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9700</v>
      </c>
      <c r="P30" t="s">
        <v>0</v>
      </c>
      <c r="Q30" t="s">
        <v>0</v>
      </c>
    </row>
    <row r="31" spans="1:17" ht="14.25">
      <c r="A31" t="str">
        <f>TEXT(3801200610544,"0000000000000")</f>
        <v>3801200610544</v>
      </c>
      <c r="B31" t="s">
        <v>58</v>
      </c>
      <c r="C31" t="str">
        <f>TEXT(1482,"0000000")</f>
        <v>0001482</v>
      </c>
      <c r="D31" t="s">
        <v>30</v>
      </c>
      <c r="E31" t="s">
        <v>56</v>
      </c>
      <c r="F31">
        <v>9380</v>
      </c>
      <c r="G31">
        <v>22220</v>
      </c>
      <c r="H31">
        <v>15390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9380</v>
      </c>
      <c r="P31" t="s">
        <v>0</v>
      </c>
      <c r="Q31" t="s">
        <v>0</v>
      </c>
    </row>
    <row r="32" spans="1:17" ht="14.25">
      <c r="A32" t="str">
        <f>TEXT(3800801153961,"0000000000000")</f>
        <v>3800801153961</v>
      </c>
      <c r="B32" t="s">
        <v>59</v>
      </c>
      <c r="C32" t="str">
        <f>TEXT(1654,"0000000")</f>
        <v>0001654</v>
      </c>
      <c r="D32" t="s">
        <v>35</v>
      </c>
      <c r="E32" t="s">
        <v>56</v>
      </c>
      <c r="F32">
        <v>17330</v>
      </c>
      <c r="G32">
        <v>22220</v>
      </c>
      <c r="H32">
        <v>15390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17330</v>
      </c>
      <c r="P32" t="s">
        <v>0</v>
      </c>
      <c r="Q32" t="s">
        <v>0</v>
      </c>
    </row>
    <row r="33" spans="1:17" ht="14.25">
      <c r="A33" t="str">
        <f>TEXT(3451400318565,"0000000000000")</f>
        <v>3451400318565</v>
      </c>
      <c r="B33" t="s">
        <v>60</v>
      </c>
      <c r="C33" t="str">
        <f>TEXT(2126,"0000000")</f>
        <v>0002126</v>
      </c>
      <c r="D33" t="s">
        <v>30</v>
      </c>
      <c r="E33" t="s">
        <v>56</v>
      </c>
      <c r="F33">
        <v>13210</v>
      </c>
      <c r="G33">
        <v>22220</v>
      </c>
      <c r="H33">
        <v>15390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13210</v>
      </c>
      <c r="P33" t="s">
        <v>0</v>
      </c>
      <c r="Q33" t="s">
        <v>0</v>
      </c>
    </row>
    <row r="34" spans="1:17" ht="14.25">
      <c r="A34" t="str">
        <f>TEXT(3860100244707,"0000000000000")</f>
        <v>3860100244707</v>
      </c>
      <c r="B34" t="s">
        <v>61</v>
      </c>
      <c r="C34" t="str">
        <f>TEXT(3154,"0000000")</f>
        <v>0003154</v>
      </c>
      <c r="D34" t="s">
        <v>35</v>
      </c>
      <c r="E34" t="s">
        <v>56</v>
      </c>
      <c r="F34">
        <v>13790</v>
      </c>
      <c r="G34">
        <v>22220</v>
      </c>
      <c r="H34">
        <v>15390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13790</v>
      </c>
      <c r="P34" t="s">
        <v>0</v>
      </c>
      <c r="Q34" t="s">
        <v>0</v>
      </c>
    </row>
    <row r="35" spans="1:17" ht="14.25">
      <c r="A35" t="str">
        <f>TEXT(3249900035677,"0000000000000")</f>
        <v>3249900035677</v>
      </c>
      <c r="B35" t="s">
        <v>62</v>
      </c>
      <c r="C35" t="str">
        <f>TEXT(304,"0000000")</f>
        <v>0000304</v>
      </c>
      <c r="D35" t="s">
        <v>63</v>
      </c>
      <c r="E35" t="s">
        <v>64</v>
      </c>
      <c r="F35">
        <v>38000</v>
      </c>
      <c r="G35">
        <v>47450</v>
      </c>
      <c r="H35">
        <v>39440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38000</v>
      </c>
      <c r="P35" t="s">
        <v>0</v>
      </c>
      <c r="Q35" t="s">
        <v>0</v>
      </c>
    </row>
    <row r="36" spans="1:17" ht="14.25">
      <c r="A36" t="str">
        <f>TEXT(3540400147360,"0000000000000")</f>
        <v>3540400147360</v>
      </c>
      <c r="B36" t="s">
        <v>65</v>
      </c>
      <c r="C36" t="str">
        <f>TEXT(366,"0000000")</f>
        <v>0000366</v>
      </c>
      <c r="D36" t="s">
        <v>63</v>
      </c>
      <c r="E36" t="s">
        <v>64</v>
      </c>
      <c r="F36">
        <v>36290</v>
      </c>
      <c r="G36">
        <v>47450</v>
      </c>
      <c r="H36">
        <v>39440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36290</v>
      </c>
      <c r="P36" t="s">
        <v>0</v>
      </c>
      <c r="Q36" t="s">
        <v>0</v>
      </c>
    </row>
    <row r="37" spans="1:17" ht="14.25">
      <c r="A37" t="str">
        <f>TEXT(3540100953344,"0000000000000")</f>
        <v>3540100953344</v>
      </c>
      <c r="B37" t="s">
        <v>66</v>
      </c>
      <c r="C37" t="str">
        <f>TEXT(419,"0000000")</f>
        <v>0000419</v>
      </c>
      <c r="D37" t="s">
        <v>63</v>
      </c>
      <c r="E37" t="s">
        <v>64</v>
      </c>
      <c r="F37">
        <v>37410</v>
      </c>
      <c r="G37">
        <v>47450</v>
      </c>
      <c r="H37">
        <v>39440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37410</v>
      </c>
      <c r="P37" t="s">
        <v>0</v>
      </c>
      <c r="Q37" t="s">
        <v>0</v>
      </c>
    </row>
    <row r="38" spans="1:17" ht="14.25">
      <c r="A38" t="str">
        <f>TEXT(3100203669596,"0000000000000")</f>
        <v>3100203669596</v>
      </c>
      <c r="B38" t="s">
        <v>67</v>
      </c>
      <c r="C38" t="str">
        <f>TEXT(712,"0000000")</f>
        <v>0000712</v>
      </c>
      <c r="D38" t="s">
        <v>63</v>
      </c>
      <c r="E38" t="s">
        <v>64</v>
      </c>
      <c r="F38">
        <v>44370</v>
      </c>
      <c r="G38">
        <v>47450</v>
      </c>
      <c r="H38">
        <v>39440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44370</v>
      </c>
      <c r="P38" t="s">
        <v>0</v>
      </c>
      <c r="Q38" t="s">
        <v>0</v>
      </c>
    </row>
    <row r="39" spans="1:17" ht="14.25">
      <c r="A39" t="str">
        <f>TEXT(3520300002246,"0000000000000")</f>
        <v>3520300002246</v>
      </c>
      <c r="B39" t="s">
        <v>68</v>
      </c>
      <c r="C39" t="str">
        <f>TEXT(960,"0000000")</f>
        <v>0000960</v>
      </c>
      <c r="D39" t="s">
        <v>63</v>
      </c>
      <c r="E39" t="s">
        <v>64</v>
      </c>
      <c r="F39">
        <v>42570</v>
      </c>
      <c r="G39">
        <v>47450</v>
      </c>
      <c r="H39">
        <v>39440</v>
      </c>
      <c r="K3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  <c r="O39">
        <f t="shared" si="4"/>
        <v>42570</v>
      </c>
      <c r="P39" t="s">
        <v>0</v>
      </c>
      <c r="Q39" t="s">
        <v>0</v>
      </c>
    </row>
    <row r="40" spans="1:17" ht="14.25">
      <c r="A40" t="str">
        <f>TEXT(3670800566806,"0000000000000")</f>
        <v>3670800566806</v>
      </c>
      <c r="B40" t="s">
        <v>69</v>
      </c>
      <c r="C40" t="str">
        <f>TEXT(1050,"0000000")</f>
        <v>0001050</v>
      </c>
      <c r="D40" t="s">
        <v>63</v>
      </c>
      <c r="E40" t="s">
        <v>64</v>
      </c>
      <c r="F40">
        <v>37600</v>
      </c>
      <c r="G40">
        <v>47450</v>
      </c>
      <c r="H40">
        <v>39440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4"/>
        <v>37600</v>
      </c>
      <c r="P40" t="s">
        <v>0</v>
      </c>
      <c r="Q40" t="s">
        <v>0</v>
      </c>
    </row>
    <row r="41" spans="1:17" ht="14.25">
      <c r="A41" t="str">
        <f>TEXT(3129900031851,"0000000000000")</f>
        <v>3129900031851</v>
      </c>
      <c r="B41" t="s">
        <v>70</v>
      </c>
      <c r="C41" t="str">
        <f>TEXT(1669,"0000000")</f>
        <v>0001669</v>
      </c>
      <c r="D41" t="s">
        <v>63</v>
      </c>
      <c r="E41" t="s">
        <v>64</v>
      </c>
      <c r="F41">
        <v>38640</v>
      </c>
      <c r="G41">
        <v>47450</v>
      </c>
      <c r="H41">
        <v>39440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O41">
        <f t="shared" si="4"/>
        <v>38640</v>
      </c>
      <c r="P41" t="s">
        <v>0</v>
      </c>
      <c r="Q41" t="s">
        <v>0</v>
      </c>
    </row>
    <row r="42" spans="1:17" ht="14.25">
      <c r="A42" t="str">
        <f>TEXT(3529900261615,"0000000000000")</f>
        <v>3529900261615</v>
      </c>
      <c r="B42" t="s">
        <v>71</v>
      </c>
      <c r="C42" t="str">
        <f>TEXT(2106,"0000000")</f>
        <v>0002106</v>
      </c>
      <c r="D42" t="s">
        <v>63</v>
      </c>
      <c r="E42" t="s">
        <v>64</v>
      </c>
      <c r="F42">
        <v>31530</v>
      </c>
      <c r="G42">
        <v>47450</v>
      </c>
      <c r="H42">
        <v>39440</v>
      </c>
      <c r="K42">
        <f t="shared" si="0"/>
        <v>0</v>
      </c>
      <c r="L42">
        <f t="shared" si="1"/>
        <v>0</v>
      </c>
      <c r="M42">
        <f t="shared" si="2"/>
        <v>0</v>
      </c>
      <c r="N42">
        <f t="shared" si="3"/>
        <v>0</v>
      </c>
      <c r="O42">
        <f t="shared" si="4"/>
        <v>31530</v>
      </c>
      <c r="P42" t="s">
        <v>0</v>
      </c>
      <c r="Q42" t="s">
        <v>0</v>
      </c>
    </row>
    <row r="43" spans="1:17" ht="14.25">
      <c r="A43" t="str">
        <f>TEXT(3501400419042,"0000000000000")</f>
        <v>3501400419042</v>
      </c>
      <c r="B43" t="s">
        <v>72</v>
      </c>
      <c r="C43" t="str">
        <f>TEXT(2118,"0000000")</f>
        <v>0002118</v>
      </c>
      <c r="D43" t="s">
        <v>63</v>
      </c>
      <c r="E43" t="s">
        <v>64</v>
      </c>
      <c r="F43">
        <v>37410</v>
      </c>
      <c r="G43">
        <v>47450</v>
      </c>
      <c r="H43">
        <v>39440</v>
      </c>
      <c r="K43">
        <f t="shared" si="0"/>
        <v>0</v>
      </c>
      <c r="L43">
        <f t="shared" si="1"/>
        <v>0</v>
      </c>
      <c r="M43">
        <f t="shared" si="2"/>
        <v>0</v>
      </c>
      <c r="N43">
        <f t="shared" si="3"/>
        <v>0</v>
      </c>
      <c r="O43">
        <f t="shared" si="4"/>
        <v>37410</v>
      </c>
      <c r="P43" t="s">
        <v>0</v>
      </c>
      <c r="Q43" t="s">
        <v>0</v>
      </c>
    </row>
    <row r="44" spans="1:17" ht="14.25">
      <c r="A44" t="str">
        <f>TEXT(3601101072431,"0000000000000")</f>
        <v>3601101072431</v>
      </c>
      <c r="B44" t="s">
        <v>73</v>
      </c>
      <c r="C44" t="str">
        <f>TEXT(2177,"0000000")</f>
        <v>0002177</v>
      </c>
      <c r="D44" t="s">
        <v>63</v>
      </c>
      <c r="E44" t="s">
        <v>64</v>
      </c>
      <c r="F44">
        <v>38640</v>
      </c>
      <c r="G44">
        <v>47450</v>
      </c>
      <c r="H44">
        <v>39440</v>
      </c>
      <c r="K44">
        <f t="shared" si="0"/>
        <v>0</v>
      </c>
      <c r="L44">
        <f t="shared" si="1"/>
        <v>0</v>
      </c>
      <c r="M44">
        <f t="shared" si="2"/>
        <v>0</v>
      </c>
      <c r="N44">
        <f t="shared" si="3"/>
        <v>0</v>
      </c>
      <c r="O44">
        <f t="shared" si="4"/>
        <v>38640</v>
      </c>
      <c r="P44" t="s">
        <v>0</v>
      </c>
      <c r="Q44" t="s">
        <v>0</v>
      </c>
    </row>
    <row r="45" spans="1:17" ht="14.25">
      <c r="A45" t="str">
        <f>TEXT(3540100184154,"0000000000000")</f>
        <v>3540100184154</v>
      </c>
      <c r="B45" t="s">
        <v>74</v>
      </c>
      <c r="C45" t="str">
        <f>TEXT(2611,"0000000")</f>
        <v>0002611</v>
      </c>
      <c r="D45" t="s">
        <v>63</v>
      </c>
      <c r="E45" t="s">
        <v>64</v>
      </c>
      <c r="F45">
        <v>30320</v>
      </c>
      <c r="G45">
        <v>47450</v>
      </c>
      <c r="H45">
        <v>28270</v>
      </c>
      <c r="K45">
        <f t="shared" si="0"/>
        <v>0</v>
      </c>
      <c r="L45">
        <f t="shared" si="1"/>
        <v>0</v>
      </c>
      <c r="M45">
        <f t="shared" si="2"/>
        <v>0</v>
      </c>
      <c r="N45">
        <f t="shared" si="3"/>
        <v>0</v>
      </c>
      <c r="O45">
        <f t="shared" si="4"/>
        <v>30320</v>
      </c>
      <c r="P45" t="s">
        <v>0</v>
      </c>
      <c r="Q45" t="s">
        <v>0</v>
      </c>
    </row>
    <row r="46" spans="1:17" ht="14.25">
      <c r="A46" t="str">
        <f>TEXT(3259900044536,"0000000000000")</f>
        <v>3259900044536</v>
      </c>
      <c r="B46" t="s">
        <v>75</v>
      </c>
      <c r="C46" t="str">
        <f>TEXT(2619,"0000000")</f>
        <v>0002619</v>
      </c>
      <c r="D46" t="s">
        <v>63</v>
      </c>
      <c r="E46" t="s">
        <v>64</v>
      </c>
      <c r="F46">
        <v>37010</v>
      </c>
      <c r="G46">
        <v>47450</v>
      </c>
      <c r="H46">
        <v>39440</v>
      </c>
      <c r="K46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  <c r="O46">
        <f t="shared" si="4"/>
        <v>37010</v>
      </c>
      <c r="P46" t="s">
        <v>0</v>
      </c>
      <c r="Q46" t="s">
        <v>0</v>
      </c>
    </row>
    <row r="47" spans="1:17" ht="14.25">
      <c r="A47" t="str">
        <f>TEXT(3479900126786,"0000000000000")</f>
        <v>3479900126786</v>
      </c>
      <c r="B47" t="s">
        <v>76</v>
      </c>
      <c r="C47" t="str">
        <f>TEXT(2646,"0000000")</f>
        <v>0002646</v>
      </c>
      <c r="D47" t="s">
        <v>63</v>
      </c>
      <c r="E47" t="s">
        <v>64</v>
      </c>
      <c r="F47">
        <v>37410</v>
      </c>
      <c r="G47">
        <v>47450</v>
      </c>
      <c r="H47">
        <v>39440</v>
      </c>
      <c r="K47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  <c r="O47">
        <f t="shared" si="4"/>
        <v>37410</v>
      </c>
      <c r="P47" t="s">
        <v>0</v>
      </c>
      <c r="Q47" t="s">
        <v>0</v>
      </c>
    </row>
    <row r="48" spans="1:17" ht="14.25">
      <c r="A48" t="str">
        <f>TEXT(3710300282336,"0000000000000")</f>
        <v>3710300282336</v>
      </c>
      <c r="B48" t="s">
        <v>77</v>
      </c>
      <c r="C48" t="str">
        <f>TEXT(2710,"0000000")</f>
        <v>0002710</v>
      </c>
      <c r="D48" t="s">
        <v>63</v>
      </c>
      <c r="E48" t="s">
        <v>64</v>
      </c>
      <c r="F48">
        <v>32380</v>
      </c>
      <c r="G48">
        <v>47450</v>
      </c>
      <c r="H48">
        <v>39440</v>
      </c>
      <c r="K48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  <c r="O48">
        <f t="shared" si="4"/>
        <v>32380</v>
      </c>
      <c r="P48" t="s">
        <v>0</v>
      </c>
      <c r="Q48" t="s">
        <v>0</v>
      </c>
    </row>
    <row r="49" spans="1:17" ht="14.25">
      <c r="A49" t="str">
        <f>TEXT(3769900296506,"0000000000000")</f>
        <v>3769900296506</v>
      </c>
      <c r="B49" t="s">
        <v>78</v>
      </c>
      <c r="C49" t="str">
        <f>TEXT(35,"0000000")</f>
        <v>0000035</v>
      </c>
      <c r="D49" t="s">
        <v>63</v>
      </c>
      <c r="E49" t="s">
        <v>79</v>
      </c>
      <c r="F49">
        <v>16790</v>
      </c>
      <c r="G49">
        <v>33540</v>
      </c>
      <c r="H49">
        <v>16030</v>
      </c>
      <c r="K49">
        <f t="shared" si="0"/>
        <v>0</v>
      </c>
      <c r="L49">
        <f t="shared" si="1"/>
        <v>0</v>
      </c>
      <c r="M49">
        <f t="shared" si="2"/>
        <v>0</v>
      </c>
      <c r="N49">
        <f t="shared" si="3"/>
        <v>0</v>
      </c>
      <c r="O49">
        <f t="shared" si="4"/>
        <v>16790</v>
      </c>
      <c r="P49" t="s">
        <v>0</v>
      </c>
      <c r="Q49" t="s">
        <v>0</v>
      </c>
    </row>
    <row r="50" spans="1:17" ht="14.25">
      <c r="A50" t="str">
        <f>TEXT(3720600048681,"0000000000000")</f>
        <v>3720600048681</v>
      </c>
      <c r="B50" t="s">
        <v>80</v>
      </c>
      <c r="C50" t="str">
        <f>TEXT(172,"0000000")</f>
        <v>0000172</v>
      </c>
      <c r="D50" t="s">
        <v>63</v>
      </c>
      <c r="E50" t="s">
        <v>79</v>
      </c>
      <c r="F50">
        <v>23810</v>
      </c>
      <c r="G50">
        <v>33540</v>
      </c>
      <c r="H50">
        <v>27710</v>
      </c>
      <c r="K50">
        <f t="shared" si="0"/>
        <v>0</v>
      </c>
      <c r="L50">
        <f t="shared" si="1"/>
        <v>0</v>
      </c>
      <c r="M50">
        <f t="shared" si="2"/>
        <v>0</v>
      </c>
      <c r="N50">
        <f t="shared" si="3"/>
        <v>0</v>
      </c>
      <c r="O50">
        <f t="shared" si="4"/>
        <v>23810</v>
      </c>
      <c r="P50" t="s">
        <v>0</v>
      </c>
      <c r="Q50" t="s">
        <v>0</v>
      </c>
    </row>
    <row r="51" spans="1:17" ht="14.25">
      <c r="A51" t="str">
        <f>TEXT(3540500189277,"0000000000000")</f>
        <v>3540500189277</v>
      </c>
      <c r="B51" t="s">
        <v>81</v>
      </c>
      <c r="C51" t="str">
        <f>TEXT(619,"0000000")</f>
        <v>0000619</v>
      </c>
      <c r="D51" t="s">
        <v>63</v>
      </c>
      <c r="E51" t="s">
        <v>79</v>
      </c>
      <c r="F51">
        <v>20880</v>
      </c>
      <c r="G51">
        <v>33540</v>
      </c>
      <c r="H51">
        <v>16030</v>
      </c>
      <c r="K51">
        <f t="shared" si="0"/>
        <v>0</v>
      </c>
      <c r="L51">
        <f t="shared" si="1"/>
        <v>0</v>
      </c>
      <c r="M51">
        <f t="shared" si="2"/>
        <v>0</v>
      </c>
      <c r="N51">
        <f t="shared" si="3"/>
        <v>0</v>
      </c>
      <c r="O51">
        <f t="shared" si="4"/>
        <v>20880</v>
      </c>
      <c r="P51" t="s">
        <v>0</v>
      </c>
      <c r="Q51" t="s">
        <v>0</v>
      </c>
    </row>
    <row r="52" spans="1:17" ht="14.25">
      <c r="A52" t="str">
        <f>TEXT(3360400234621,"0000000000000")</f>
        <v>3360400234621</v>
      </c>
      <c r="B52" t="s">
        <v>82</v>
      </c>
      <c r="C52" t="str">
        <f>TEXT(699,"0000000")</f>
        <v>0000699</v>
      </c>
      <c r="D52" t="s">
        <v>63</v>
      </c>
      <c r="E52" t="s">
        <v>79</v>
      </c>
      <c r="F52">
        <v>21500</v>
      </c>
      <c r="G52">
        <v>33540</v>
      </c>
      <c r="H52">
        <v>16030</v>
      </c>
      <c r="K52">
        <f t="shared" si="0"/>
        <v>0</v>
      </c>
      <c r="L52">
        <f t="shared" si="1"/>
        <v>0</v>
      </c>
      <c r="M52">
        <f t="shared" si="2"/>
        <v>0</v>
      </c>
      <c r="N52">
        <f t="shared" si="3"/>
        <v>0</v>
      </c>
      <c r="O52">
        <f t="shared" si="4"/>
        <v>21500</v>
      </c>
      <c r="P52" t="s">
        <v>0</v>
      </c>
      <c r="Q52" t="s">
        <v>0</v>
      </c>
    </row>
    <row r="53" spans="1:17" ht="14.25">
      <c r="A53" t="str">
        <f>TEXT(3440900006308,"0000000000000")</f>
        <v>3440900006308</v>
      </c>
      <c r="B53" t="s">
        <v>83</v>
      </c>
      <c r="C53" t="str">
        <f>TEXT(788,"0000000")</f>
        <v>0000788</v>
      </c>
      <c r="D53" t="s">
        <v>63</v>
      </c>
      <c r="E53" t="s">
        <v>79</v>
      </c>
      <c r="F53">
        <v>18450</v>
      </c>
      <c r="G53">
        <v>33540</v>
      </c>
      <c r="H53">
        <v>16030</v>
      </c>
      <c r="K53">
        <f t="shared" si="0"/>
        <v>0</v>
      </c>
      <c r="L53">
        <f t="shared" si="1"/>
        <v>0</v>
      </c>
      <c r="M53">
        <f t="shared" si="2"/>
        <v>0</v>
      </c>
      <c r="N53">
        <f t="shared" si="3"/>
        <v>0</v>
      </c>
      <c r="O53">
        <f t="shared" si="4"/>
        <v>18450</v>
      </c>
      <c r="P53" t="s">
        <v>0</v>
      </c>
      <c r="Q53" t="s">
        <v>0</v>
      </c>
    </row>
    <row r="54" spans="1:17" ht="14.25">
      <c r="A54" t="str">
        <f>TEXT(3220200061065,"0000000000000")</f>
        <v>3220200061065</v>
      </c>
      <c r="B54" t="s">
        <v>84</v>
      </c>
      <c r="C54" t="str">
        <f>TEXT(891,"0000000")</f>
        <v>0000891</v>
      </c>
      <c r="D54" t="s">
        <v>63</v>
      </c>
      <c r="E54" t="s">
        <v>79</v>
      </c>
      <c r="F54">
        <v>25130</v>
      </c>
      <c r="G54">
        <v>33540</v>
      </c>
      <c r="H54">
        <v>27710</v>
      </c>
      <c r="K54">
        <f t="shared" si="0"/>
        <v>0</v>
      </c>
      <c r="L54">
        <f t="shared" si="1"/>
        <v>0</v>
      </c>
      <c r="M54">
        <f t="shared" si="2"/>
        <v>0</v>
      </c>
      <c r="N54">
        <f t="shared" si="3"/>
        <v>0</v>
      </c>
      <c r="O54">
        <f t="shared" si="4"/>
        <v>25130</v>
      </c>
      <c r="P54" t="s">
        <v>0</v>
      </c>
      <c r="Q54" t="s">
        <v>0</v>
      </c>
    </row>
    <row r="55" spans="1:17" ht="14.25">
      <c r="A55" t="str">
        <f>TEXT(3850400116267,"0000000000000")</f>
        <v>3850400116267</v>
      </c>
      <c r="B55" t="s">
        <v>85</v>
      </c>
      <c r="C55" t="str">
        <f>TEXT(936,"0000000")</f>
        <v>0000936</v>
      </c>
      <c r="D55" t="s">
        <v>63</v>
      </c>
      <c r="E55" t="s">
        <v>79</v>
      </c>
      <c r="F55">
        <v>27130</v>
      </c>
      <c r="G55">
        <v>33540</v>
      </c>
      <c r="H55">
        <v>27710</v>
      </c>
      <c r="K55">
        <f t="shared" si="0"/>
        <v>0</v>
      </c>
      <c r="L55">
        <f t="shared" si="1"/>
        <v>0</v>
      </c>
      <c r="M55">
        <f t="shared" si="2"/>
        <v>0</v>
      </c>
      <c r="N55">
        <f t="shared" si="3"/>
        <v>0</v>
      </c>
      <c r="O55">
        <f t="shared" si="4"/>
        <v>27130</v>
      </c>
      <c r="P55" t="s">
        <v>0</v>
      </c>
      <c r="Q55" t="s">
        <v>0</v>
      </c>
    </row>
    <row r="56" spans="1:17" ht="14.25">
      <c r="A56" t="str">
        <f>TEXT(3640500410207,"0000000000000")</f>
        <v>3640500410207</v>
      </c>
      <c r="B56" t="s">
        <v>86</v>
      </c>
      <c r="C56" t="str">
        <f>TEXT(971,"0000000")</f>
        <v>0000971</v>
      </c>
      <c r="D56" t="s">
        <v>63</v>
      </c>
      <c r="E56" t="s">
        <v>79</v>
      </c>
      <c r="F56">
        <v>24250</v>
      </c>
      <c r="G56">
        <v>33540</v>
      </c>
      <c r="H56">
        <v>27710</v>
      </c>
      <c r="K56">
        <f t="shared" si="0"/>
        <v>0</v>
      </c>
      <c r="L56">
        <f t="shared" si="1"/>
        <v>0</v>
      </c>
      <c r="M56">
        <f t="shared" si="2"/>
        <v>0</v>
      </c>
      <c r="N56">
        <f t="shared" si="3"/>
        <v>0</v>
      </c>
      <c r="O56">
        <f t="shared" si="4"/>
        <v>24250</v>
      </c>
      <c r="P56" t="s">
        <v>0</v>
      </c>
      <c r="Q56" t="s">
        <v>0</v>
      </c>
    </row>
    <row r="57" spans="1:17" ht="14.25">
      <c r="A57" t="str">
        <f>TEXT(3260400300241,"0000000000000")</f>
        <v>3260400300241</v>
      </c>
      <c r="B57" t="s">
        <v>87</v>
      </c>
      <c r="C57" t="str">
        <f>TEXT(1057,"0000000")</f>
        <v>0001057</v>
      </c>
      <c r="D57" t="s">
        <v>63</v>
      </c>
      <c r="E57" t="s">
        <v>79</v>
      </c>
      <c r="F57">
        <v>24390</v>
      </c>
      <c r="G57">
        <v>33540</v>
      </c>
      <c r="H57">
        <v>27710</v>
      </c>
      <c r="K57">
        <f t="shared" si="0"/>
        <v>0</v>
      </c>
      <c r="L57">
        <f t="shared" si="1"/>
        <v>0</v>
      </c>
      <c r="M57">
        <f t="shared" si="2"/>
        <v>0</v>
      </c>
      <c r="N57">
        <f t="shared" si="3"/>
        <v>0</v>
      </c>
      <c r="O57">
        <f t="shared" si="4"/>
        <v>24390</v>
      </c>
      <c r="P57" t="s">
        <v>0</v>
      </c>
      <c r="Q57" t="s">
        <v>0</v>
      </c>
    </row>
    <row r="58" spans="1:17" ht="14.25">
      <c r="A58" t="str">
        <f>TEXT(5710100005696,"0000000000000")</f>
        <v>5710100005696</v>
      </c>
      <c r="B58" t="s">
        <v>88</v>
      </c>
      <c r="C58" t="str">
        <f>TEXT(1275,"0000000")</f>
        <v>0001275</v>
      </c>
      <c r="D58" t="s">
        <v>63</v>
      </c>
      <c r="E58" t="s">
        <v>79</v>
      </c>
      <c r="F58">
        <v>17440</v>
      </c>
      <c r="G58">
        <v>33540</v>
      </c>
      <c r="H58">
        <v>16030</v>
      </c>
      <c r="K58">
        <f t="shared" si="0"/>
        <v>0</v>
      </c>
      <c r="L58">
        <f t="shared" si="1"/>
        <v>0</v>
      </c>
      <c r="M58">
        <f t="shared" si="2"/>
        <v>0</v>
      </c>
      <c r="N58">
        <f t="shared" si="3"/>
        <v>0</v>
      </c>
      <c r="O58">
        <f t="shared" si="4"/>
        <v>17440</v>
      </c>
      <c r="P58" t="s">
        <v>0</v>
      </c>
      <c r="Q58" t="s">
        <v>0</v>
      </c>
    </row>
    <row r="59" spans="1:17" ht="14.25">
      <c r="A59" t="str">
        <f>TEXT(3930500431023,"0000000000000")</f>
        <v>3930500431023</v>
      </c>
      <c r="B59" t="s">
        <v>89</v>
      </c>
      <c r="C59" t="str">
        <f>TEXT(1290,"0000000")</f>
        <v>0001290</v>
      </c>
      <c r="D59" t="s">
        <v>63</v>
      </c>
      <c r="E59" t="s">
        <v>79</v>
      </c>
      <c r="F59">
        <v>21930</v>
      </c>
      <c r="G59">
        <v>33540</v>
      </c>
      <c r="H59">
        <v>27710</v>
      </c>
      <c r="K59">
        <f t="shared" si="0"/>
        <v>0</v>
      </c>
      <c r="L59">
        <f t="shared" si="1"/>
        <v>0</v>
      </c>
      <c r="M59">
        <f t="shared" si="2"/>
        <v>0</v>
      </c>
      <c r="N59">
        <f t="shared" si="3"/>
        <v>0</v>
      </c>
      <c r="O59">
        <f t="shared" si="4"/>
        <v>21930</v>
      </c>
      <c r="P59" t="s">
        <v>0</v>
      </c>
      <c r="Q59" t="s">
        <v>0</v>
      </c>
    </row>
    <row r="60" spans="1:17" ht="14.25">
      <c r="A60" t="str">
        <f>TEXT(3540400687950,"0000000000000")</f>
        <v>3540400687950</v>
      </c>
      <c r="B60" t="s">
        <v>90</v>
      </c>
      <c r="C60" t="str">
        <f>TEXT(1358,"0000000")</f>
        <v>0001358</v>
      </c>
      <c r="D60" t="s">
        <v>63</v>
      </c>
      <c r="E60" t="s">
        <v>79</v>
      </c>
      <c r="F60">
        <v>19830</v>
      </c>
      <c r="G60">
        <v>33540</v>
      </c>
      <c r="H60">
        <v>16030</v>
      </c>
      <c r="K60">
        <f t="shared" si="0"/>
        <v>0</v>
      </c>
      <c r="L60">
        <f t="shared" si="1"/>
        <v>0</v>
      </c>
      <c r="M60">
        <f t="shared" si="2"/>
        <v>0</v>
      </c>
      <c r="N60">
        <f t="shared" si="3"/>
        <v>0</v>
      </c>
      <c r="O60">
        <f t="shared" si="4"/>
        <v>19830</v>
      </c>
      <c r="P60" t="s">
        <v>0</v>
      </c>
      <c r="Q60" t="s">
        <v>0</v>
      </c>
    </row>
    <row r="61" spans="1:17" ht="14.25">
      <c r="A61" t="str">
        <f>TEXT(3939900205720,"0000000000000")</f>
        <v>3939900205720</v>
      </c>
      <c r="B61" t="s">
        <v>91</v>
      </c>
      <c r="C61" t="str">
        <f>TEXT(1373,"0000000")</f>
        <v>0001373</v>
      </c>
      <c r="D61" t="s">
        <v>63</v>
      </c>
      <c r="E61" t="s">
        <v>79</v>
      </c>
      <c r="F61">
        <v>21580</v>
      </c>
      <c r="G61">
        <v>33540</v>
      </c>
      <c r="H61">
        <v>16030</v>
      </c>
      <c r="K61">
        <f t="shared" si="0"/>
        <v>0</v>
      </c>
      <c r="L61">
        <f t="shared" si="1"/>
        <v>0</v>
      </c>
      <c r="M61">
        <f t="shared" si="2"/>
        <v>0</v>
      </c>
      <c r="N61">
        <f t="shared" si="3"/>
        <v>0</v>
      </c>
      <c r="O61">
        <f t="shared" si="4"/>
        <v>21580</v>
      </c>
      <c r="P61" t="s">
        <v>0</v>
      </c>
      <c r="Q61" t="s">
        <v>0</v>
      </c>
    </row>
    <row r="62" spans="1:17" ht="14.25">
      <c r="A62" t="str">
        <f>TEXT(3540300201711,"0000000000000")</f>
        <v>3540300201711</v>
      </c>
      <c r="B62" t="s">
        <v>92</v>
      </c>
      <c r="C62" t="str">
        <f>TEXT(1380,"0000000")</f>
        <v>0001380</v>
      </c>
      <c r="D62" t="s">
        <v>63</v>
      </c>
      <c r="E62" t="s">
        <v>79</v>
      </c>
      <c r="F62">
        <v>17120</v>
      </c>
      <c r="G62">
        <v>33540</v>
      </c>
      <c r="H62">
        <v>16030</v>
      </c>
      <c r="K62">
        <f t="shared" si="0"/>
        <v>0</v>
      </c>
      <c r="L62">
        <f t="shared" si="1"/>
        <v>0</v>
      </c>
      <c r="M62">
        <f t="shared" si="2"/>
        <v>0</v>
      </c>
      <c r="N62">
        <f t="shared" si="3"/>
        <v>0</v>
      </c>
      <c r="O62">
        <f t="shared" si="4"/>
        <v>17120</v>
      </c>
      <c r="P62" t="s">
        <v>0</v>
      </c>
      <c r="Q62" t="s">
        <v>0</v>
      </c>
    </row>
    <row r="63" spans="1:17" ht="14.25">
      <c r="A63" t="str">
        <f>TEXT(3230300035783,"0000000000000")</f>
        <v>3230300035783</v>
      </c>
      <c r="B63" t="s">
        <v>93</v>
      </c>
      <c r="C63" t="str">
        <f>TEXT(1433,"0000000")</f>
        <v>0001433</v>
      </c>
      <c r="D63" t="s">
        <v>63</v>
      </c>
      <c r="E63" t="s">
        <v>79</v>
      </c>
      <c r="F63">
        <v>16190</v>
      </c>
      <c r="G63">
        <v>33540</v>
      </c>
      <c r="H63">
        <v>16030</v>
      </c>
      <c r="K63">
        <f t="shared" si="0"/>
        <v>0</v>
      </c>
      <c r="L63">
        <f t="shared" si="1"/>
        <v>0</v>
      </c>
      <c r="M63">
        <f t="shared" si="2"/>
        <v>0</v>
      </c>
      <c r="N63">
        <f t="shared" si="3"/>
        <v>0</v>
      </c>
      <c r="O63">
        <f t="shared" si="4"/>
        <v>16190</v>
      </c>
      <c r="P63" t="s">
        <v>0</v>
      </c>
      <c r="Q63" t="s">
        <v>0</v>
      </c>
    </row>
    <row r="64" spans="1:17" ht="14.25">
      <c r="A64" t="str">
        <f>TEXT(3101600130422,"0000000000000")</f>
        <v>3101600130422</v>
      </c>
      <c r="B64" t="s">
        <v>94</v>
      </c>
      <c r="C64" t="str">
        <f>TEXT(1434,"0000000")</f>
        <v>0001434</v>
      </c>
      <c r="D64" t="s">
        <v>63</v>
      </c>
      <c r="E64" t="s">
        <v>79</v>
      </c>
      <c r="F64">
        <v>24250</v>
      </c>
      <c r="G64">
        <v>33540</v>
      </c>
      <c r="H64">
        <v>27710</v>
      </c>
      <c r="K64">
        <f t="shared" si="0"/>
        <v>0</v>
      </c>
      <c r="L64">
        <f t="shared" si="1"/>
        <v>0</v>
      </c>
      <c r="M64">
        <f t="shared" si="2"/>
        <v>0</v>
      </c>
      <c r="N64">
        <f t="shared" si="3"/>
        <v>0</v>
      </c>
      <c r="O64">
        <f t="shared" si="4"/>
        <v>24250</v>
      </c>
      <c r="P64" t="s">
        <v>0</v>
      </c>
      <c r="Q64" t="s">
        <v>0</v>
      </c>
    </row>
    <row r="65" spans="1:17" ht="14.25">
      <c r="A65" t="str">
        <f>TEXT(3549900123891,"0000000000000")</f>
        <v>3549900123891</v>
      </c>
      <c r="B65" t="s">
        <v>95</v>
      </c>
      <c r="C65" t="str">
        <f>TEXT(1466,"0000000")</f>
        <v>0001466</v>
      </c>
      <c r="D65" t="s">
        <v>63</v>
      </c>
      <c r="E65" t="s">
        <v>79</v>
      </c>
      <c r="F65">
        <v>30120</v>
      </c>
      <c r="G65">
        <v>33540</v>
      </c>
      <c r="H65">
        <v>27710</v>
      </c>
      <c r="K65">
        <f t="shared" si="0"/>
        <v>0</v>
      </c>
      <c r="L65">
        <f t="shared" si="1"/>
        <v>0</v>
      </c>
      <c r="M65">
        <f t="shared" si="2"/>
        <v>0</v>
      </c>
      <c r="N65">
        <f t="shared" si="3"/>
        <v>0</v>
      </c>
      <c r="O65">
        <f t="shared" si="4"/>
        <v>30120</v>
      </c>
      <c r="P65" t="s">
        <v>0</v>
      </c>
      <c r="Q65" t="s">
        <v>0</v>
      </c>
    </row>
    <row r="66" spans="1:17" ht="14.25">
      <c r="A66" t="str">
        <f>TEXT(3141400232558,"0000000000000")</f>
        <v>3141400232558</v>
      </c>
      <c r="B66" t="s">
        <v>96</v>
      </c>
      <c r="C66" t="str">
        <f>TEXT(1478,"0000000")</f>
        <v>0001478</v>
      </c>
      <c r="D66" t="s">
        <v>63</v>
      </c>
      <c r="E66" t="s">
        <v>79</v>
      </c>
      <c r="F66">
        <v>22440</v>
      </c>
      <c r="G66">
        <v>33540</v>
      </c>
      <c r="H66">
        <v>27710</v>
      </c>
      <c r="K66">
        <f t="shared" si="0"/>
        <v>0</v>
      </c>
      <c r="L66">
        <f t="shared" si="1"/>
        <v>0</v>
      </c>
      <c r="M66">
        <f t="shared" si="2"/>
        <v>0</v>
      </c>
      <c r="N66">
        <f t="shared" si="3"/>
        <v>0</v>
      </c>
      <c r="O66">
        <f t="shared" si="4"/>
        <v>22440</v>
      </c>
      <c r="P66" t="s">
        <v>0</v>
      </c>
      <c r="Q66" t="s">
        <v>0</v>
      </c>
    </row>
    <row r="67" spans="1:17" ht="14.25">
      <c r="A67" t="str">
        <f>TEXT(3170100146159,"0000000000000")</f>
        <v>3170100146159</v>
      </c>
      <c r="B67" t="s">
        <v>97</v>
      </c>
      <c r="C67" t="str">
        <f>TEXT(1483,"0000000")</f>
        <v>0001483</v>
      </c>
      <c r="D67" t="s">
        <v>98</v>
      </c>
      <c r="E67" t="s">
        <v>79</v>
      </c>
      <c r="F67">
        <v>14150</v>
      </c>
      <c r="G67">
        <v>33540</v>
      </c>
      <c r="H67">
        <v>16030</v>
      </c>
      <c r="K67">
        <f t="shared" si="0"/>
        <v>0</v>
      </c>
      <c r="L67">
        <f t="shared" si="1"/>
        <v>0</v>
      </c>
      <c r="M67">
        <f t="shared" si="2"/>
        <v>0</v>
      </c>
      <c r="N67">
        <f t="shared" si="3"/>
        <v>0</v>
      </c>
      <c r="O67">
        <f t="shared" si="4"/>
        <v>14150</v>
      </c>
      <c r="P67" t="s">
        <v>0</v>
      </c>
      <c r="Q67" t="s">
        <v>0</v>
      </c>
    </row>
    <row r="68" spans="1:17" ht="14.25">
      <c r="A68" t="str">
        <f>TEXT(3249800008970,"0000000000000")</f>
        <v>3249800008970</v>
      </c>
      <c r="B68" t="s">
        <v>99</v>
      </c>
      <c r="C68" t="str">
        <f>TEXT(1484,"0000000")</f>
        <v>0001484</v>
      </c>
      <c r="D68" t="s">
        <v>63</v>
      </c>
      <c r="E68" t="s">
        <v>79</v>
      </c>
      <c r="F68">
        <v>29850</v>
      </c>
      <c r="G68">
        <v>33540</v>
      </c>
      <c r="H68">
        <v>27710</v>
      </c>
      <c r="K68">
        <f t="shared" si="0"/>
        <v>0</v>
      </c>
      <c r="L68">
        <f t="shared" si="1"/>
        <v>0</v>
      </c>
      <c r="M68">
        <f t="shared" si="2"/>
        <v>0</v>
      </c>
      <c r="N68">
        <f t="shared" si="3"/>
        <v>0</v>
      </c>
      <c r="O68">
        <f t="shared" si="4"/>
        <v>29850</v>
      </c>
      <c r="P68" t="s">
        <v>0</v>
      </c>
      <c r="Q68" t="s">
        <v>0</v>
      </c>
    </row>
    <row r="69" spans="1:17" ht="14.25">
      <c r="A69" t="str">
        <f>TEXT(3180100341784,"0000000000000")</f>
        <v>3180100341784</v>
      </c>
      <c r="B69" t="s">
        <v>100</v>
      </c>
      <c r="C69" t="str">
        <f>TEXT(1485,"0000000")</f>
        <v>0001485</v>
      </c>
      <c r="D69" t="s">
        <v>63</v>
      </c>
      <c r="E69" t="s">
        <v>79</v>
      </c>
      <c r="F69">
        <v>22580</v>
      </c>
      <c r="G69">
        <v>33540</v>
      </c>
      <c r="H69">
        <v>27710</v>
      </c>
      <c r="K69">
        <f t="shared" si="0"/>
        <v>0</v>
      </c>
      <c r="L69">
        <f t="shared" si="1"/>
        <v>0</v>
      </c>
      <c r="M69">
        <f t="shared" si="2"/>
        <v>0</v>
      </c>
      <c r="N69">
        <f t="shared" si="3"/>
        <v>0</v>
      </c>
      <c r="O69">
        <f t="shared" si="4"/>
        <v>22580</v>
      </c>
      <c r="P69" t="s">
        <v>0</v>
      </c>
      <c r="Q69" t="s">
        <v>0</v>
      </c>
    </row>
    <row r="70" spans="1:17" ht="14.25">
      <c r="A70" t="str">
        <f>TEXT(3149900423805,"0000000000000")</f>
        <v>3149900423805</v>
      </c>
      <c r="B70" t="s">
        <v>101</v>
      </c>
      <c r="C70" t="str">
        <f>TEXT(1486,"0000000")</f>
        <v>0001486</v>
      </c>
      <c r="D70" t="s">
        <v>63</v>
      </c>
      <c r="E70" t="s">
        <v>79</v>
      </c>
      <c r="F70">
        <v>18450</v>
      </c>
      <c r="G70">
        <v>33540</v>
      </c>
      <c r="H70">
        <v>16030</v>
      </c>
      <c r="K70">
        <f t="shared" si="0"/>
        <v>0</v>
      </c>
      <c r="L70">
        <f t="shared" si="1"/>
        <v>0</v>
      </c>
      <c r="M70">
        <f t="shared" si="2"/>
        <v>0</v>
      </c>
      <c r="N70">
        <f t="shared" si="3"/>
        <v>0</v>
      </c>
      <c r="O70">
        <f t="shared" si="4"/>
        <v>18450</v>
      </c>
      <c r="P70" t="s">
        <v>0</v>
      </c>
      <c r="Q70" t="s">
        <v>0</v>
      </c>
    </row>
    <row r="71" spans="1:17" ht="14.25">
      <c r="A71" t="str">
        <f>TEXT(3620501325777,"0000000000000")</f>
        <v>3620501325777</v>
      </c>
      <c r="B71" t="s">
        <v>102</v>
      </c>
      <c r="C71" t="str">
        <f>TEXT(1487,"0000000")</f>
        <v>0001487</v>
      </c>
      <c r="D71" t="s">
        <v>63</v>
      </c>
      <c r="E71" t="s">
        <v>79</v>
      </c>
      <c r="F71">
        <v>21820</v>
      </c>
      <c r="G71">
        <v>33540</v>
      </c>
      <c r="H71">
        <v>16030</v>
      </c>
      <c r="K71">
        <f aca="true" t="shared" si="5" ref="K71:K134">ROUNDUP(($H71*$J71/100),-1)</f>
        <v>0</v>
      </c>
      <c r="L71">
        <f aca="true" t="shared" si="6" ref="L71:L134">IF($F71+$K71&lt;=$G71,$K71,$G71-$F71)</f>
        <v>0</v>
      </c>
      <c r="M71">
        <f aca="true" t="shared" si="7" ref="M71:M134">IF($F71+$K71&lt;=$G71,0,($H71*$J71/100)-$L71)</f>
        <v>0</v>
      </c>
      <c r="N71">
        <f aca="true" t="shared" si="8" ref="N71:N134">$L71+$M71</f>
        <v>0</v>
      </c>
      <c r="O71">
        <f aca="true" t="shared" si="9" ref="O71:O134">IF($F71+$K71&lt;=$G71,$F71+$K71,$G71)</f>
        <v>21820</v>
      </c>
      <c r="P71" t="s">
        <v>0</v>
      </c>
      <c r="Q71" t="s">
        <v>0</v>
      </c>
    </row>
    <row r="72" spans="1:17" ht="14.25">
      <c r="A72" t="str">
        <f>TEXT(3170300013543,"0000000000000")</f>
        <v>3170300013543</v>
      </c>
      <c r="B72" t="s">
        <v>103</v>
      </c>
      <c r="C72" t="str">
        <f>TEXT(1488,"0000000")</f>
        <v>0001488</v>
      </c>
      <c r="D72" t="s">
        <v>63</v>
      </c>
      <c r="E72" t="s">
        <v>79</v>
      </c>
      <c r="F72">
        <v>17770</v>
      </c>
      <c r="G72">
        <v>33540</v>
      </c>
      <c r="H72">
        <v>16030</v>
      </c>
      <c r="K72">
        <f t="shared" si="5"/>
        <v>0</v>
      </c>
      <c r="L72">
        <f t="shared" si="6"/>
        <v>0</v>
      </c>
      <c r="M72">
        <f t="shared" si="7"/>
        <v>0</v>
      </c>
      <c r="N72">
        <f t="shared" si="8"/>
        <v>0</v>
      </c>
      <c r="O72">
        <f t="shared" si="9"/>
        <v>17770</v>
      </c>
      <c r="P72" t="s">
        <v>0</v>
      </c>
      <c r="Q72" t="s">
        <v>0</v>
      </c>
    </row>
    <row r="73" spans="1:17" ht="14.25">
      <c r="A73" t="str">
        <f>TEXT(3100400637646,"0000000000000")</f>
        <v>3100400637646</v>
      </c>
      <c r="B73" t="s">
        <v>104</v>
      </c>
      <c r="C73" t="str">
        <f>TEXT(1490,"0000000")</f>
        <v>0001490</v>
      </c>
      <c r="D73" t="s">
        <v>63</v>
      </c>
      <c r="E73" t="s">
        <v>79</v>
      </c>
      <c r="F73">
        <v>19990</v>
      </c>
      <c r="G73">
        <v>33540</v>
      </c>
      <c r="H73">
        <v>16030</v>
      </c>
      <c r="K73">
        <f t="shared" si="5"/>
        <v>0</v>
      </c>
      <c r="L73">
        <f t="shared" si="6"/>
        <v>0</v>
      </c>
      <c r="M73">
        <f t="shared" si="7"/>
        <v>0</v>
      </c>
      <c r="N73">
        <f t="shared" si="8"/>
        <v>0</v>
      </c>
      <c r="O73">
        <f t="shared" si="9"/>
        <v>19990</v>
      </c>
      <c r="P73" t="s">
        <v>0</v>
      </c>
      <c r="Q73" t="s">
        <v>0</v>
      </c>
    </row>
    <row r="74" spans="1:17" ht="14.25">
      <c r="A74" t="str">
        <f>TEXT(3130500091858,"0000000000000")</f>
        <v>3130500091858</v>
      </c>
      <c r="B74" t="s">
        <v>105</v>
      </c>
      <c r="C74" t="str">
        <f>TEXT(1491,"0000000")</f>
        <v>0001491</v>
      </c>
      <c r="D74" t="s">
        <v>63</v>
      </c>
      <c r="E74" t="s">
        <v>79</v>
      </c>
      <c r="F74">
        <v>19730</v>
      </c>
      <c r="G74">
        <v>33540</v>
      </c>
      <c r="H74">
        <v>16030</v>
      </c>
      <c r="K74">
        <f t="shared" si="5"/>
        <v>0</v>
      </c>
      <c r="L74">
        <f t="shared" si="6"/>
        <v>0</v>
      </c>
      <c r="M74">
        <f t="shared" si="7"/>
        <v>0</v>
      </c>
      <c r="N74">
        <f t="shared" si="8"/>
        <v>0</v>
      </c>
      <c r="O74">
        <f t="shared" si="9"/>
        <v>19730</v>
      </c>
      <c r="P74" t="s">
        <v>0</v>
      </c>
      <c r="Q74" t="s">
        <v>0</v>
      </c>
    </row>
    <row r="75" spans="1:17" ht="14.25">
      <c r="A75" t="str">
        <f>TEXT(3730100630861,"0000000000000")</f>
        <v>3730100630861</v>
      </c>
      <c r="B75" t="s">
        <v>106</v>
      </c>
      <c r="C75" t="str">
        <f>TEXT(1492,"0000000")</f>
        <v>0001492</v>
      </c>
      <c r="D75" t="s">
        <v>63</v>
      </c>
      <c r="E75" t="s">
        <v>79</v>
      </c>
      <c r="F75">
        <v>15730</v>
      </c>
      <c r="G75">
        <v>33540</v>
      </c>
      <c r="H75">
        <v>16030</v>
      </c>
      <c r="K75">
        <f t="shared" si="5"/>
        <v>0</v>
      </c>
      <c r="L75">
        <f t="shared" si="6"/>
        <v>0</v>
      </c>
      <c r="M75">
        <f t="shared" si="7"/>
        <v>0</v>
      </c>
      <c r="N75">
        <f t="shared" si="8"/>
        <v>0</v>
      </c>
      <c r="O75">
        <f t="shared" si="9"/>
        <v>15730</v>
      </c>
      <c r="P75" t="s">
        <v>0</v>
      </c>
      <c r="Q75" t="s">
        <v>0</v>
      </c>
    </row>
    <row r="76" spans="1:17" ht="14.25">
      <c r="A76" t="str">
        <f>TEXT(5149999003249,"0000000000000")</f>
        <v>5149999003249</v>
      </c>
      <c r="B76" t="s">
        <v>107</v>
      </c>
      <c r="C76" t="str">
        <f>TEXT(1493,"0000000")</f>
        <v>0001493</v>
      </c>
      <c r="D76" t="s">
        <v>63</v>
      </c>
      <c r="E76" t="s">
        <v>79</v>
      </c>
      <c r="F76">
        <v>18790</v>
      </c>
      <c r="G76">
        <v>33540</v>
      </c>
      <c r="H76">
        <v>16030</v>
      </c>
      <c r="K76">
        <f t="shared" si="5"/>
        <v>0</v>
      </c>
      <c r="L76">
        <f t="shared" si="6"/>
        <v>0</v>
      </c>
      <c r="M76">
        <f t="shared" si="7"/>
        <v>0</v>
      </c>
      <c r="N76">
        <f t="shared" si="8"/>
        <v>0</v>
      </c>
      <c r="O76">
        <f t="shared" si="9"/>
        <v>18790</v>
      </c>
      <c r="P76" t="s">
        <v>0</v>
      </c>
      <c r="Q76" t="s">
        <v>0</v>
      </c>
    </row>
    <row r="77" spans="1:17" ht="14.25">
      <c r="A77" t="str">
        <f>TEXT(3600400222191,"0000000000000")</f>
        <v>3600400222191</v>
      </c>
      <c r="B77" t="s">
        <v>108</v>
      </c>
      <c r="C77" t="str">
        <f>TEXT(1495,"0000000")</f>
        <v>0001495</v>
      </c>
      <c r="D77" t="s">
        <v>63</v>
      </c>
      <c r="E77" t="s">
        <v>79</v>
      </c>
      <c r="F77">
        <v>21820</v>
      </c>
      <c r="G77">
        <v>33540</v>
      </c>
      <c r="H77">
        <v>16030</v>
      </c>
      <c r="K77">
        <f t="shared" si="5"/>
        <v>0</v>
      </c>
      <c r="L77">
        <f t="shared" si="6"/>
        <v>0</v>
      </c>
      <c r="M77">
        <f t="shared" si="7"/>
        <v>0</v>
      </c>
      <c r="N77">
        <f t="shared" si="8"/>
        <v>0</v>
      </c>
      <c r="O77">
        <f t="shared" si="9"/>
        <v>21820</v>
      </c>
      <c r="P77" t="s">
        <v>0</v>
      </c>
      <c r="Q77" t="s">
        <v>0</v>
      </c>
    </row>
    <row r="78" spans="1:17" ht="14.25">
      <c r="A78" t="str">
        <f>TEXT(3549900124294,"0000000000000")</f>
        <v>3549900124294</v>
      </c>
      <c r="B78" t="s">
        <v>109</v>
      </c>
      <c r="C78" t="str">
        <f>TEXT(1496,"0000000")</f>
        <v>0001496</v>
      </c>
      <c r="D78" t="s">
        <v>63</v>
      </c>
      <c r="E78" t="s">
        <v>79</v>
      </c>
      <c r="F78">
        <v>24520</v>
      </c>
      <c r="G78">
        <v>33540</v>
      </c>
      <c r="H78">
        <v>27710</v>
      </c>
      <c r="K78">
        <f t="shared" si="5"/>
        <v>0</v>
      </c>
      <c r="L78">
        <f t="shared" si="6"/>
        <v>0</v>
      </c>
      <c r="M78">
        <f t="shared" si="7"/>
        <v>0</v>
      </c>
      <c r="N78">
        <f t="shared" si="8"/>
        <v>0</v>
      </c>
      <c r="O78">
        <f t="shared" si="9"/>
        <v>24520</v>
      </c>
      <c r="P78" t="s">
        <v>0</v>
      </c>
      <c r="Q78" t="s">
        <v>0</v>
      </c>
    </row>
    <row r="79" spans="1:17" ht="14.25">
      <c r="A79" t="str">
        <f>TEXT(3201000264052,"0000000000000")</f>
        <v>3201000264052</v>
      </c>
      <c r="B79" t="s">
        <v>110</v>
      </c>
      <c r="C79" t="str">
        <f>TEXT(1497,"0000000")</f>
        <v>0001497</v>
      </c>
      <c r="D79" t="s">
        <v>63</v>
      </c>
      <c r="E79" t="s">
        <v>79</v>
      </c>
      <c r="F79">
        <v>21930</v>
      </c>
      <c r="G79">
        <v>33540</v>
      </c>
      <c r="H79">
        <v>27710</v>
      </c>
      <c r="K79">
        <f t="shared" si="5"/>
        <v>0</v>
      </c>
      <c r="L79">
        <f t="shared" si="6"/>
        <v>0</v>
      </c>
      <c r="M79">
        <f t="shared" si="7"/>
        <v>0</v>
      </c>
      <c r="N79">
        <f t="shared" si="8"/>
        <v>0</v>
      </c>
      <c r="O79">
        <f t="shared" si="9"/>
        <v>21930</v>
      </c>
      <c r="P79" t="s">
        <v>0</v>
      </c>
      <c r="Q79" t="s">
        <v>0</v>
      </c>
    </row>
    <row r="80" spans="1:17" ht="14.25">
      <c r="A80" t="str">
        <f>TEXT(3100201747425,"0000000000000")</f>
        <v>3100201747425</v>
      </c>
      <c r="B80" t="s">
        <v>111</v>
      </c>
      <c r="C80" t="str">
        <f>TEXT(1498,"0000000")</f>
        <v>0001498</v>
      </c>
      <c r="D80" t="s">
        <v>63</v>
      </c>
      <c r="E80" t="s">
        <v>79</v>
      </c>
      <c r="F80">
        <v>21000</v>
      </c>
      <c r="G80">
        <v>33540</v>
      </c>
      <c r="H80">
        <v>16030</v>
      </c>
      <c r="K80">
        <f t="shared" si="5"/>
        <v>0</v>
      </c>
      <c r="L80">
        <f t="shared" si="6"/>
        <v>0</v>
      </c>
      <c r="M80">
        <f t="shared" si="7"/>
        <v>0</v>
      </c>
      <c r="N80">
        <f t="shared" si="8"/>
        <v>0</v>
      </c>
      <c r="O80">
        <f t="shared" si="9"/>
        <v>21000</v>
      </c>
      <c r="P80" t="s">
        <v>0</v>
      </c>
      <c r="Q80" t="s">
        <v>0</v>
      </c>
    </row>
    <row r="81" spans="1:17" ht="14.25">
      <c r="A81" t="str">
        <f>TEXT(3369900114029,"0000000000000")</f>
        <v>3369900114029</v>
      </c>
      <c r="B81" t="s">
        <v>112</v>
      </c>
      <c r="C81" t="str">
        <f>TEXT(1499,"0000000")</f>
        <v>0001499</v>
      </c>
      <c r="D81" t="s">
        <v>63</v>
      </c>
      <c r="E81" t="s">
        <v>79</v>
      </c>
      <c r="F81">
        <v>29850</v>
      </c>
      <c r="G81">
        <v>33540</v>
      </c>
      <c r="H81">
        <v>27710</v>
      </c>
      <c r="K81">
        <f t="shared" si="5"/>
        <v>0</v>
      </c>
      <c r="L81">
        <f t="shared" si="6"/>
        <v>0</v>
      </c>
      <c r="M81">
        <f t="shared" si="7"/>
        <v>0</v>
      </c>
      <c r="N81">
        <f t="shared" si="8"/>
        <v>0</v>
      </c>
      <c r="O81">
        <f t="shared" si="9"/>
        <v>29850</v>
      </c>
      <c r="P81" t="s">
        <v>0</v>
      </c>
      <c r="Q81" t="s">
        <v>0</v>
      </c>
    </row>
    <row r="82" spans="1:17" ht="14.25">
      <c r="A82" t="str">
        <f>TEXT(3101701494608,"0000000000000")</f>
        <v>3101701494608</v>
      </c>
      <c r="B82" t="s">
        <v>113</v>
      </c>
      <c r="C82" t="str">
        <f>TEXT(1500,"0000000")</f>
        <v>0001500</v>
      </c>
      <c r="D82" t="s">
        <v>63</v>
      </c>
      <c r="E82" t="s">
        <v>79</v>
      </c>
      <c r="F82">
        <v>23810</v>
      </c>
      <c r="G82">
        <v>33540</v>
      </c>
      <c r="H82">
        <v>27710</v>
      </c>
      <c r="K82">
        <f t="shared" si="5"/>
        <v>0</v>
      </c>
      <c r="L82">
        <f t="shared" si="6"/>
        <v>0</v>
      </c>
      <c r="M82">
        <f t="shared" si="7"/>
        <v>0</v>
      </c>
      <c r="N82">
        <f t="shared" si="8"/>
        <v>0</v>
      </c>
      <c r="O82">
        <f t="shared" si="9"/>
        <v>23810</v>
      </c>
      <c r="P82" t="s">
        <v>0</v>
      </c>
      <c r="Q82" t="s">
        <v>0</v>
      </c>
    </row>
    <row r="83" spans="1:17" ht="14.25">
      <c r="A83" t="str">
        <f>TEXT(3260300093473,"0000000000000")</f>
        <v>3260300093473</v>
      </c>
      <c r="B83" t="s">
        <v>114</v>
      </c>
      <c r="C83" t="str">
        <f>TEXT(1501,"0000000")</f>
        <v>0001501</v>
      </c>
      <c r="D83" t="s">
        <v>63</v>
      </c>
      <c r="E83" t="s">
        <v>79</v>
      </c>
      <c r="F83">
        <v>17440</v>
      </c>
      <c r="G83">
        <v>33540</v>
      </c>
      <c r="H83">
        <v>16030</v>
      </c>
      <c r="K83">
        <f t="shared" si="5"/>
        <v>0</v>
      </c>
      <c r="L83">
        <f t="shared" si="6"/>
        <v>0</v>
      </c>
      <c r="M83">
        <f t="shared" si="7"/>
        <v>0</v>
      </c>
      <c r="N83">
        <f t="shared" si="8"/>
        <v>0</v>
      </c>
      <c r="O83">
        <f t="shared" si="9"/>
        <v>17440</v>
      </c>
      <c r="P83" t="s">
        <v>0</v>
      </c>
      <c r="Q83" t="s">
        <v>0</v>
      </c>
    </row>
    <row r="84" spans="1:17" ht="14.25">
      <c r="A84" t="str">
        <f>TEXT(3849800150568,"0000000000000")</f>
        <v>3849800150568</v>
      </c>
      <c r="B84" t="s">
        <v>115</v>
      </c>
      <c r="C84" t="str">
        <f>TEXT(1504,"0000000")</f>
        <v>0001504</v>
      </c>
      <c r="D84" t="s">
        <v>63</v>
      </c>
      <c r="E84" t="s">
        <v>79</v>
      </c>
      <c r="F84">
        <v>21480</v>
      </c>
      <c r="G84">
        <v>33540</v>
      </c>
      <c r="H84">
        <v>16030</v>
      </c>
      <c r="K84">
        <f t="shared" si="5"/>
        <v>0</v>
      </c>
      <c r="L84">
        <f t="shared" si="6"/>
        <v>0</v>
      </c>
      <c r="M84">
        <f t="shared" si="7"/>
        <v>0</v>
      </c>
      <c r="N84">
        <f t="shared" si="8"/>
        <v>0</v>
      </c>
      <c r="O84">
        <f t="shared" si="9"/>
        <v>21480</v>
      </c>
      <c r="P84" t="s">
        <v>0</v>
      </c>
      <c r="Q84" t="s">
        <v>0</v>
      </c>
    </row>
    <row r="85" spans="1:17" ht="14.25">
      <c r="A85" t="str">
        <f>TEXT(3400100304339,"0000000000000")</f>
        <v>3400100304339</v>
      </c>
      <c r="B85" t="s">
        <v>116</v>
      </c>
      <c r="C85" t="str">
        <f>TEXT(1506,"0000000")</f>
        <v>0001506</v>
      </c>
      <c r="D85" t="s">
        <v>63</v>
      </c>
      <c r="E85" t="s">
        <v>79</v>
      </c>
      <c r="F85">
        <v>21000</v>
      </c>
      <c r="G85">
        <v>33540</v>
      </c>
      <c r="H85">
        <v>16030</v>
      </c>
      <c r="K85">
        <f t="shared" si="5"/>
        <v>0</v>
      </c>
      <c r="L85">
        <f t="shared" si="6"/>
        <v>0</v>
      </c>
      <c r="M85">
        <f t="shared" si="7"/>
        <v>0</v>
      </c>
      <c r="N85">
        <f t="shared" si="8"/>
        <v>0</v>
      </c>
      <c r="O85">
        <f t="shared" si="9"/>
        <v>21000</v>
      </c>
      <c r="P85" t="s">
        <v>0</v>
      </c>
      <c r="Q85" t="s">
        <v>0</v>
      </c>
    </row>
    <row r="86" spans="1:17" ht="14.25">
      <c r="A86" t="str">
        <f>TEXT(3801600338043,"0000000000000")</f>
        <v>3801600338043</v>
      </c>
      <c r="B86" t="s">
        <v>117</v>
      </c>
      <c r="C86" t="str">
        <f>TEXT(1508,"0000000")</f>
        <v>0001508</v>
      </c>
      <c r="D86" t="s">
        <v>63</v>
      </c>
      <c r="E86" t="s">
        <v>79</v>
      </c>
      <c r="F86">
        <v>21930</v>
      </c>
      <c r="G86">
        <v>33540</v>
      </c>
      <c r="H86">
        <v>27710</v>
      </c>
      <c r="K86">
        <f t="shared" si="5"/>
        <v>0</v>
      </c>
      <c r="L86">
        <f t="shared" si="6"/>
        <v>0</v>
      </c>
      <c r="M86">
        <f t="shared" si="7"/>
        <v>0</v>
      </c>
      <c r="N86">
        <f t="shared" si="8"/>
        <v>0</v>
      </c>
      <c r="O86">
        <f t="shared" si="9"/>
        <v>21930</v>
      </c>
      <c r="P86" t="s">
        <v>0</v>
      </c>
      <c r="Q86" t="s">
        <v>0</v>
      </c>
    </row>
    <row r="87" spans="1:17" ht="14.25">
      <c r="A87" t="str">
        <f>TEXT(3920600366517,"0000000000000")</f>
        <v>3920600366517</v>
      </c>
      <c r="B87" t="s">
        <v>118</v>
      </c>
      <c r="C87" t="str">
        <f>TEXT(1509,"0000000")</f>
        <v>0001509</v>
      </c>
      <c r="D87" t="s">
        <v>63</v>
      </c>
      <c r="E87" t="s">
        <v>79</v>
      </c>
      <c r="F87">
        <v>19130</v>
      </c>
      <c r="G87">
        <v>33540</v>
      </c>
      <c r="H87">
        <v>16030</v>
      </c>
      <c r="K87">
        <f t="shared" si="5"/>
        <v>0</v>
      </c>
      <c r="L87">
        <f t="shared" si="6"/>
        <v>0</v>
      </c>
      <c r="M87">
        <f t="shared" si="7"/>
        <v>0</v>
      </c>
      <c r="N87">
        <f t="shared" si="8"/>
        <v>0</v>
      </c>
      <c r="O87">
        <f t="shared" si="9"/>
        <v>19130</v>
      </c>
      <c r="P87" t="s">
        <v>0</v>
      </c>
      <c r="Q87" t="s">
        <v>0</v>
      </c>
    </row>
    <row r="88" spans="1:17" ht="14.25">
      <c r="A88" t="str">
        <f>TEXT(3730101317326,"0000000000000")</f>
        <v>3730101317326</v>
      </c>
      <c r="B88" t="s">
        <v>119</v>
      </c>
      <c r="C88" t="str">
        <f>TEXT(1510,"0000000")</f>
        <v>0001510</v>
      </c>
      <c r="D88" t="s">
        <v>63</v>
      </c>
      <c r="E88" t="s">
        <v>79</v>
      </c>
      <c r="F88">
        <v>24070</v>
      </c>
      <c r="G88">
        <v>33540</v>
      </c>
      <c r="H88">
        <v>27710</v>
      </c>
      <c r="K88">
        <f t="shared" si="5"/>
        <v>0</v>
      </c>
      <c r="L88">
        <f t="shared" si="6"/>
        <v>0</v>
      </c>
      <c r="M88">
        <f t="shared" si="7"/>
        <v>0</v>
      </c>
      <c r="N88">
        <f t="shared" si="8"/>
        <v>0</v>
      </c>
      <c r="O88">
        <f t="shared" si="9"/>
        <v>24070</v>
      </c>
      <c r="P88" t="s">
        <v>0</v>
      </c>
      <c r="Q88" t="s">
        <v>0</v>
      </c>
    </row>
    <row r="89" spans="1:17" ht="14.25">
      <c r="A89" t="str">
        <f>TEXT(3909800632677,"0000000000000")</f>
        <v>3909800632677</v>
      </c>
      <c r="B89" t="s">
        <v>120</v>
      </c>
      <c r="C89" t="str">
        <f>TEXT(1512,"0000000")</f>
        <v>0001512</v>
      </c>
      <c r="D89" t="s">
        <v>63</v>
      </c>
      <c r="E89" t="s">
        <v>79</v>
      </c>
      <c r="F89">
        <v>20830</v>
      </c>
      <c r="G89">
        <v>33540</v>
      </c>
      <c r="H89">
        <v>16030</v>
      </c>
      <c r="K89">
        <f t="shared" si="5"/>
        <v>0</v>
      </c>
      <c r="L89">
        <f t="shared" si="6"/>
        <v>0</v>
      </c>
      <c r="M89">
        <f t="shared" si="7"/>
        <v>0</v>
      </c>
      <c r="N89">
        <f t="shared" si="8"/>
        <v>0</v>
      </c>
      <c r="O89">
        <f t="shared" si="9"/>
        <v>20830</v>
      </c>
      <c r="P89" t="s">
        <v>0</v>
      </c>
      <c r="Q89" t="s">
        <v>0</v>
      </c>
    </row>
    <row r="90" spans="1:17" ht="14.25">
      <c r="A90" t="str">
        <f>TEXT(3549900124243,"0000000000000")</f>
        <v>3549900124243</v>
      </c>
      <c r="B90" t="s">
        <v>121</v>
      </c>
      <c r="C90" t="str">
        <f>TEXT(1515,"0000000")</f>
        <v>0001515</v>
      </c>
      <c r="D90" t="s">
        <v>63</v>
      </c>
      <c r="E90" t="s">
        <v>79</v>
      </c>
      <c r="F90">
        <v>23380</v>
      </c>
      <c r="G90">
        <v>33540</v>
      </c>
      <c r="H90">
        <v>27710</v>
      </c>
      <c r="K90">
        <f t="shared" si="5"/>
        <v>0</v>
      </c>
      <c r="L90">
        <f t="shared" si="6"/>
        <v>0</v>
      </c>
      <c r="M90">
        <f t="shared" si="7"/>
        <v>0</v>
      </c>
      <c r="N90">
        <f t="shared" si="8"/>
        <v>0</v>
      </c>
      <c r="O90">
        <f t="shared" si="9"/>
        <v>23380</v>
      </c>
      <c r="P90" t="s">
        <v>0</v>
      </c>
      <c r="Q90" t="s">
        <v>0</v>
      </c>
    </row>
    <row r="91" spans="1:17" ht="14.25">
      <c r="A91" t="str">
        <f>TEXT(3739900201955,"0000000000000")</f>
        <v>3739900201955</v>
      </c>
      <c r="B91" t="s">
        <v>122</v>
      </c>
      <c r="C91" t="str">
        <f>TEXT(1517,"0000000")</f>
        <v>0001517</v>
      </c>
      <c r="D91" t="s">
        <v>63</v>
      </c>
      <c r="E91" t="s">
        <v>79</v>
      </c>
      <c r="F91">
        <v>24250</v>
      </c>
      <c r="G91">
        <v>33540</v>
      </c>
      <c r="H91">
        <v>27710</v>
      </c>
      <c r="K91">
        <f t="shared" si="5"/>
        <v>0</v>
      </c>
      <c r="L91">
        <f t="shared" si="6"/>
        <v>0</v>
      </c>
      <c r="M91">
        <f t="shared" si="7"/>
        <v>0</v>
      </c>
      <c r="N91">
        <f t="shared" si="8"/>
        <v>0</v>
      </c>
      <c r="O91">
        <f t="shared" si="9"/>
        <v>24250</v>
      </c>
      <c r="P91" t="s">
        <v>0</v>
      </c>
      <c r="Q91" t="s">
        <v>0</v>
      </c>
    </row>
    <row r="92" spans="1:17" ht="14.25">
      <c r="A92" t="str">
        <f>TEXT(3100601768187,"0000000000000")</f>
        <v>3100601768187</v>
      </c>
      <c r="B92" t="s">
        <v>123</v>
      </c>
      <c r="C92" t="str">
        <f>TEXT(1518,"0000000")</f>
        <v>0001518</v>
      </c>
      <c r="D92" t="s">
        <v>63</v>
      </c>
      <c r="E92" t="s">
        <v>79</v>
      </c>
      <c r="F92">
        <v>20590</v>
      </c>
      <c r="G92">
        <v>33540</v>
      </c>
      <c r="H92">
        <v>16030</v>
      </c>
      <c r="K92">
        <f t="shared" si="5"/>
        <v>0</v>
      </c>
      <c r="L92">
        <f t="shared" si="6"/>
        <v>0</v>
      </c>
      <c r="M92">
        <f t="shared" si="7"/>
        <v>0</v>
      </c>
      <c r="N92">
        <f t="shared" si="8"/>
        <v>0</v>
      </c>
      <c r="O92">
        <f t="shared" si="9"/>
        <v>20590</v>
      </c>
      <c r="P92" t="s">
        <v>0</v>
      </c>
      <c r="Q92" t="s">
        <v>0</v>
      </c>
    </row>
    <row r="93" spans="1:17" ht="14.25">
      <c r="A93" t="str">
        <f>TEXT(3730500073013,"0000000000000")</f>
        <v>3730500073013</v>
      </c>
      <c r="B93" t="s">
        <v>124</v>
      </c>
      <c r="C93" t="str">
        <f>TEXT(1520,"0000000")</f>
        <v>0001520</v>
      </c>
      <c r="D93" t="s">
        <v>63</v>
      </c>
      <c r="E93" t="s">
        <v>79</v>
      </c>
      <c r="F93">
        <v>17440</v>
      </c>
      <c r="G93">
        <v>33540</v>
      </c>
      <c r="H93">
        <v>16030</v>
      </c>
      <c r="K93">
        <f t="shared" si="5"/>
        <v>0</v>
      </c>
      <c r="L93">
        <f t="shared" si="6"/>
        <v>0</v>
      </c>
      <c r="M93">
        <f t="shared" si="7"/>
        <v>0</v>
      </c>
      <c r="N93">
        <f t="shared" si="8"/>
        <v>0</v>
      </c>
      <c r="O93">
        <f t="shared" si="9"/>
        <v>17440</v>
      </c>
      <c r="P93" t="s">
        <v>0</v>
      </c>
      <c r="Q93" t="s">
        <v>0</v>
      </c>
    </row>
    <row r="94" spans="1:17" ht="14.25">
      <c r="A94" t="str">
        <f>TEXT(3739900454667,"0000000000000")</f>
        <v>3739900454667</v>
      </c>
      <c r="B94" t="s">
        <v>125</v>
      </c>
      <c r="C94" t="str">
        <f>TEXT(1521,"0000000")</f>
        <v>0001521</v>
      </c>
      <c r="D94" t="s">
        <v>63</v>
      </c>
      <c r="E94" t="s">
        <v>79</v>
      </c>
      <c r="F94">
        <v>29850</v>
      </c>
      <c r="G94">
        <v>33540</v>
      </c>
      <c r="H94">
        <v>27710</v>
      </c>
      <c r="K94">
        <f t="shared" si="5"/>
        <v>0</v>
      </c>
      <c r="L94">
        <f t="shared" si="6"/>
        <v>0</v>
      </c>
      <c r="M94">
        <f t="shared" si="7"/>
        <v>0</v>
      </c>
      <c r="N94">
        <f t="shared" si="8"/>
        <v>0</v>
      </c>
      <c r="O94">
        <f t="shared" si="9"/>
        <v>29850</v>
      </c>
      <c r="P94" t="s">
        <v>0</v>
      </c>
      <c r="Q94" t="s">
        <v>0</v>
      </c>
    </row>
    <row r="95" spans="1:17" ht="14.25">
      <c r="A95" t="str">
        <f>TEXT(3720600062536,"0000000000000")</f>
        <v>3720600062536</v>
      </c>
      <c r="B95" t="s">
        <v>126</v>
      </c>
      <c r="C95" t="str">
        <f>TEXT(1522,"0000000")</f>
        <v>0001522</v>
      </c>
      <c r="D95" t="s">
        <v>63</v>
      </c>
      <c r="E95" t="s">
        <v>79</v>
      </c>
      <c r="F95">
        <v>21240</v>
      </c>
      <c r="G95">
        <v>33540</v>
      </c>
      <c r="H95">
        <v>16030</v>
      </c>
      <c r="K95">
        <f t="shared" si="5"/>
        <v>0</v>
      </c>
      <c r="L95">
        <f t="shared" si="6"/>
        <v>0</v>
      </c>
      <c r="M95">
        <f t="shared" si="7"/>
        <v>0</v>
      </c>
      <c r="N95">
        <f t="shared" si="8"/>
        <v>0</v>
      </c>
      <c r="O95">
        <f t="shared" si="9"/>
        <v>21240</v>
      </c>
      <c r="P95" t="s">
        <v>0</v>
      </c>
      <c r="Q95" t="s">
        <v>0</v>
      </c>
    </row>
    <row r="96" spans="1:17" ht="14.25">
      <c r="A96" t="str">
        <f>TEXT(3840100215707,"0000000000000")</f>
        <v>3840100215707</v>
      </c>
      <c r="B96" t="s">
        <v>127</v>
      </c>
      <c r="C96" t="str">
        <f>TEXT(1523,"0000000")</f>
        <v>0001523</v>
      </c>
      <c r="D96" t="s">
        <v>63</v>
      </c>
      <c r="E96" t="s">
        <v>79</v>
      </c>
      <c r="F96">
        <v>15570</v>
      </c>
      <c r="G96">
        <v>33540</v>
      </c>
      <c r="H96">
        <v>16030</v>
      </c>
      <c r="K96">
        <f t="shared" si="5"/>
        <v>0</v>
      </c>
      <c r="L96">
        <f t="shared" si="6"/>
        <v>0</v>
      </c>
      <c r="M96">
        <f t="shared" si="7"/>
        <v>0</v>
      </c>
      <c r="N96">
        <f t="shared" si="8"/>
        <v>0</v>
      </c>
      <c r="O96">
        <f t="shared" si="9"/>
        <v>15570</v>
      </c>
      <c r="P96" t="s">
        <v>0</v>
      </c>
      <c r="Q96" t="s">
        <v>0</v>
      </c>
    </row>
    <row r="97" spans="1:17" ht="14.25">
      <c r="A97" t="str">
        <f>TEXT(3700400354401,"0000000000000")</f>
        <v>3700400354401</v>
      </c>
      <c r="B97" t="s">
        <v>128</v>
      </c>
      <c r="C97" t="str">
        <f>TEXT(1524,"0000000")</f>
        <v>0001524</v>
      </c>
      <c r="D97" t="s">
        <v>63</v>
      </c>
      <c r="E97" t="s">
        <v>79</v>
      </c>
      <c r="F97">
        <v>23810</v>
      </c>
      <c r="G97">
        <v>33540</v>
      </c>
      <c r="H97">
        <v>27710</v>
      </c>
      <c r="K97">
        <f t="shared" si="5"/>
        <v>0</v>
      </c>
      <c r="L97">
        <f t="shared" si="6"/>
        <v>0</v>
      </c>
      <c r="M97">
        <f t="shared" si="7"/>
        <v>0</v>
      </c>
      <c r="N97">
        <f t="shared" si="8"/>
        <v>0</v>
      </c>
      <c r="O97">
        <f t="shared" si="9"/>
        <v>23810</v>
      </c>
      <c r="P97" t="s">
        <v>0</v>
      </c>
      <c r="Q97" t="s">
        <v>0</v>
      </c>
    </row>
    <row r="98" spans="1:17" ht="14.25">
      <c r="A98" t="str">
        <f>TEXT(3170100146973,"0000000000000")</f>
        <v>3170100146973</v>
      </c>
      <c r="B98" t="s">
        <v>129</v>
      </c>
      <c r="C98" t="str">
        <f>TEXT(1525,"0000000")</f>
        <v>0001525</v>
      </c>
      <c r="D98" t="s">
        <v>63</v>
      </c>
      <c r="E98" t="s">
        <v>79</v>
      </c>
      <c r="F98">
        <v>21580</v>
      </c>
      <c r="G98">
        <v>33540</v>
      </c>
      <c r="H98">
        <v>16030</v>
      </c>
      <c r="K98">
        <f t="shared" si="5"/>
        <v>0</v>
      </c>
      <c r="L98">
        <f t="shared" si="6"/>
        <v>0</v>
      </c>
      <c r="M98">
        <f t="shared" si="7"/>
        <v>0</v>
      </c>
      <c r="N98">
        <f t="shared" si="8"/>
        <v>0</v>
      </c>
      <c r="O98">
        <f t="shared" si="9"/>
        <v>21580</v>
      </c>
      <c r="P98" t="s">
        <v>0</v>
      </c>
      <c r="Q98" t="s">
        <v>0</v>
      </c>
    </row>
    <row r="99" spans="1:17" ht="14.25">
      <c r="A99" t="str">
        <f>TEXT(3100504265737,"0000000000000")</f>
        <v>3100504265737</v>
      </c>
      <c r="B99" t="s">
        <v>130</v>
      </c>
      <c r="C99" t="str">
        <f>TEXT(1526,"0000000")</f>
        <v>0001526</v>
      </c>
      <c r="D99" t="s">
        <v>63</v>
      </c>
      <c r="E99" t="s">
        <v>79</v>
      </c>
      <c r="F99">
        <v>21580</v>
      </c>
      <c r="G99">
        <v>33540</v>
      </c>
      <c r="H99">
        <v>16030</v>
      </c>
      <c r="K99">
        <f t="shared" si="5"/>
        <v>0</v>
      </c>
      <c r="L99">
        <f t="shared" si="6"/>
        <v>0</v>
      </c>
      <c r="M99">
        <f t="shared" si="7"/>
        <v>0</v>
      </c>
      <c r="N99">
        <f t="shared" si="8"/>
        <v>0</v>
      </c>
      <c r="O99">
        <f t="shared" si="9"/>
        <v>21580</v>
      </c>
      <c r="P99" t="s">
        <v>0</v>
      </c>
      <c r="Q99" t="s">
        <v>0</v>
      </c>
    </row>
    <row r="100" spans="1:17" ht="14.25">
      <c r="A100" t="str">
        <f>TEXT(3360500655083,"0000000000000")</f>
        <v>3360500655083</v>
      </c>
      <c r="B100" t="s">
        <v>131</v>
      </c>
      <c r="C100" t="str">
        <f>TEXT(1527,"0000000")</f>
        <v>0001527</v>
      </c>
      <c r="D100" t="s">
        <v>63</v>
      </c>
      <c r="E100" t="s">
        <v>79</v>
      </c>
      <c r="F100">
        <v>21160</v>
      </c>
      <c r="G100">
        <v>33540</v>
      </c>
      <c r="H100">
        <v>16030</v>
      </c>
      <c r="K100">
        <f t="shared" si="5"/>
        <v>0</v>
      </c>
      <c r="L100">
        <f t="shared" si="6"/>
        <v>0</v>
      </c>
      <c r="M100">
        <f t="shared" si="7"/>
        <v>0</v>
      </c>
      <c r="N100">
        <f t="shared" si="8"/>
        <v>0</v>
      </c>
      <c r="O100">
        <f t="shared" si="9"/>
        <v>21160</v>
      </c>
      <c r="P100" t="s">
        <v>0</v>
      </c>
      <c r="Q100" t="s">
        <v>0</v>
      </c>
    </row>
    <row r="101" spans="1:17" ht="14.25">
      <c r="A101" t="str">
        <f>TEXT(3480900007215,"0000000000000")</f>
        <v>3480900007215</v>
      </c>
      <c r="B101" t="s">
        <v>132</v>
      </c>
      <c r="C101" t="str">
        <f>TEXT(1528,"0000000")</f>
        <v>0001528</v>
      </c>
      <c r="D101" t="s">
        <v>63</v>
      </c>
      <c r="E101" t="s">
        <v>79</v>
      </c>
      <c r="F101">
        <v>19130</v>
      </c>
      <c r="G101">
        <v>33540</v>
      </c>
      <c r="H101">
        <v>16030</v>
      </c>
      <c r="K101">
        <f t="shared" si="5"/>
        <v>0</v>
      </c>
      <c r="L101">
        <f t="shared" si="6"/>
        <v>0</v>
      </c>
      <c r="M101">
        <f t="shared" si="7"/>
        <v>0</v>
      </c>
      <c r="N101">
        <f t="shared" si="8"/>
        <v>0</v>
      </c>
      <c r="O101">
        <f t="shared" si="9"/>
        <v>19130</v>
      </c>
      <c r="P101" t="s">
        <v>0</v>
      </c>
      <c r="Q101" t="s">
        <v>0</v>
      </c>
    </row>
    <row r="102" spans="1:17" ht="14.25">
      <c r="A102" t="str">
        <f>TEXT(3120500215433,"0000000000000")</f>
        <v>3120500215433</v>
      </c>
      <c r="B102" t="s">
        <v>133</v>
      </c>
      <c r="C102" t="str">
        <f>TEXT(1529,"0000000")</f>
        <v>0001529</v>
      </c>
      <c r="D102" t="s">
        <v>63</v>
      </c>
      <c r="E102" t="s">
        <v>79</v>
      </c>
      <c r="F102">
        <v>27590</v>
      </c>
      <c r="G102">
        <v>33540</v>
      </c>
      <c r="H102">
        <v>27710</v>
      </c>
      <c r="K102">
        <f t="shared" si="5"/>
        <v>0</v>
      </c>
      <c r="L102">
        <f t="shared" si="6"/>
        <v>0</v>
      </c>
      <c r="M102">
        <f t="shared" si="7"/>
        <v>0</v>
      </c>
      <c r="N102">
        <f t="shared" si="8"/>
        <v>0</v>
      </c>
      <c r="O102">
        <f t="shared" si="9"/>
        <v>27590</v>
      </c>
      <c r="P102" t="s">
        <v>0</v>
      </c>
      <c r="Q102" t="s">
        <v>0</v>
      </c>
    </row>
    <row r="103" spans="1:17" ht="14.25">
      <c r="A103" t="str">
        <f>TEXT(3459900044496,"0000000000000")</f>
        <v>3459900044496</v>
      </c>
      <c r="B103" t="s">
        <v>134</v>
      </c>
      <c r="C103" t="str">
        <f>TEXT(1530,"0000000")</f>
        <v>0001530</v>
      </c>
      <c r="D103" t="s">
        <v>63</v>
      </c>
      <c r="E103" t="s">
        <v>79</v>
      </c>
      <c r="F103">
        <v>20590</v>
      </c>
      <c r="G103">
        <v>33540</v>
      </c>
      <c r="H103">
        <v>16030</v>
      </c>
      <c r="K103">
        <f t="shared" si="5"/>
        <v>0</v>
      </c>
      <c r="L103">
        <f t="shared" si="6"/>
        <v>0</v>
      </c>
      <c r="M103">
        <f t="shared" si="7"/>
        <v>0</v>
      </c>
      <c r="N103">
        <f t="shared" si="8"/>
        <v>0</v>
      </c>
      <c r="O103">
        <f t="shared" si="9"/>
        <v>20590</v>
      </c>
      <c r="P103" t="s">
        <v>0</v>
      </c>
      <c r="Q103" t="s">
        <v>0</v>
      </c>
    </row>
    <row r="104" spans="1:17" ht="14.25">
      <c r="A104" t="str">
        <f>TEXT(3440700342622,"0000000000000")</f>
        <v>3440700342622</v>
      </c>
      <c r="B104" t="s">
        <v>135</v>
      </c>
      <c r="C104" t="str">
        <f>TEXT(1532,"0000000")</f>
        <v>0001532</v>
      </c>
      <c r="D104" t="s">
        <v>63</v>
      </c>
      <c r="E104" t="s">
        <v>79</v>
      </c>
      <c r="F104">
        <v>18450</v>
      </c>
      <c r="G104">
        <v>33540</v>
      </c>
      <c r="H104">
        <v>16030</v>
      </c>
      <c r="K104">
        <f t="shared" si="5"/>
        <v>0</v>
      </c>
      <c r="L104">
        <f t="shared" si="6"/>
        <v>0</v>
      </c>
      <c r="M104">
        <f t="shared" si="7"/>
        <v>0</v>
      </c>
      <c r="N104">
        <f t="shared" si="8"/>
        <v>0</v>
      </c>
      <c r="O104">
        <f t="shared" si="9"/>
        <v>18450</v>
      </c>
      <c r="P104" t="s">
        <v>0</v>
      </c>
      <c r="Q104" t="s">
        <v>0</v>
      </c>
    </row>
    <row r="105" spans="1:17" ht="14.25">
      <c r="A105" t="str">
        <f>TEXT(3409900809255,"0000000000000")</f>
        <v>3409900809255</v>
      </c>
      <c r="B105" t="s">
        <v>136</v>
      </c>
      <c r="C105" t="str">
        <f>TEXT(1533,"0000000")</f>
        <v>0001533</v>
      </c>
      <c r="D105" t="s">
        <v>63</v>
      </c>
      <c r="E105" t="s">
        <v>79</v>
      </c>
      <c r="F105">
        <v>21240</v>
      </c>
      <c r="G105">
        <v>33540</v>
      </c>
      <c r="H105">
        <v>16030</v>
      </c>
      <c r="K105">
        <f t="shared" si="5"/>
        <v>0</v>
      </c>
      <c r="L105">
        <f t="shared" si="6"/>
        <v>0</v>
      </c>
      <c r="M105">
        <f t="shared" si="7"/>
        <v>0</v>
      </c>
      <c r="N105">
        <f t="shared" si="8"/>
        <v>0</v>
      </c>
      <c r="O105">
        <f t="shared" si="9"/>
        <v>21240</v>
      </c>
      <c r="P105" t="s">
        <v>0</v>
      </c>
      <c r="Q105" t="s">
        <v>0</v>
      </c>
    </row>
    <row r="106" spans="1:17" ht="14.25">
      <c r="A106" t="str">
        <f>TEXT(3540500244391,"0000000000000")</f>
        <v>3540500244391</v>
      </c>
      <c r="B106" t="s">
        <v>137</v>
      </c>
      <c r="C106" t="str">
        <f>TEXT(1534,"0000000")</f>
        <v>0001534</v>
      </c>
      <c r="D106" t="s">
        <v>63</v>
      </c>
      <c r="E106" t="s">
        <v>79</v>
      </c>
      <c r="F106">
        <v>30120</v>
      </c>
      <c r="G106">
        <v>33540</v>
      </c>
      <c r="H106">
        <v>27710</v>
      </c>
      <c r="K106">
        <f t="shared" si="5"/>
        <v>0</v>
      </c>
      <c r="L106">
        <f t="shared" si="6"/>
        <v>0</v>
      </c>
      <c r="M106">
        <f t="shared" si="7"/>
        <v>0</v>
      </c>
      <c r="N106">
        <f t="shared" si="8"/>
        <v>0</v>
      </c>
      <c r="O106">
        <f t="shared" si="9"/>
        <v>30120</v>
      </c>
      <c r="P106" t="s">
        <v>0</v>
      </c>
      <c r="Q106" t="s">
        <v>0</v>
      </c>
    </row>
    <row r="107" spans="1:17" ht="14.25">
      <c r="A107" t="str">
        <f>TEXT(3660400047097,"0000000000000")</f>
        <v>3660400047097</v>
      </c>
      <c r="B107" t="s">
        <v>138</v>
      </c>
      <c r="C107" t="str">
        <f>TEXT(1536,"0000000")</f>
        <v>0001536</v>
      </c>
      <c r="D107" t="s">
        <v>63</v>
      </c>
      <c r="E107" t="s">
        <v>79</v>
      </c>
      <c r="F107">
        <v>19490</v>
      </c>
      <c r="G107">
        <v>33540</v>
      </c>
      <c r="H107">
        <v>16030</v>
      </c>
      <c r="K107">
        <f t="shared" si="5"/>
        <v>0</v>
      </c>
      <c r="L107">
        <f t="shared" si="6"/>
        <v>0</v>
      </c>
      <c r="M107">
        <f t="shared" si="7"/>
        <v>0</v>
      </c>
      <c r="N107">
        <f t="shared" si="8"/>
        <v>0</v>
      </c>
      <c r="O107">
        <f t="shared" si="9"/>
        <v>19490</v>
      </c>
      <c r="P107" t="s">
        <v>0</v>
      </c>
      <c r="Q107" t="s">
        <v>0</v>
      </c>
    </row>
    <row r="108" spans="1:17" ht="14.25">
      <c r="A108" t="str">
        <f>TEXT(3640200009388,"0000000000000")</f>
        <v>3640200009388</v>
      </c>
      <c r="B108" t="s">
        <v>139</v>
      </c>
      <c r="C108" t="str">
        <f>TEXT(1537,"0000000")</f>
        <v>0001537</v>
      </c>
      <c r="D108" t="s">
        <v>63</v>
      </c>
      <c r="E108" t="s">
        <v>79</v>
      </c>
      <c r="F108">
        <v>24250</v>
      </c>
      <c r="G108">
        <v>33540</v>
      </c>
      <c r="H108">
        <v>27710</v>
      </c>
      <c r="K108">
        <f t="shared" si="5"/>
        <v>0</v>
      </c>
      <c r="L108">
        <f t="shared" si="6"/>
        <v>0</v>
      </c>
      <c r="M108">
        <f t="shared" si="7"/>
        <v>0</v>
      </c>
      <c r="N108">
        <f t="shared" si="8"/>
        <v>0</v>
      </c>
      <c r="O108">
        <f t="shared" si="9"/>
        <v>24250</v>
      </c>
      <c r="P108" t="s">
        <v>0</v>
      </c>
      <c r="Q108" t="s">
        <v>0</v>
      </c>
    </row>
    <row r="109" spans="1:17" ht="14.25">
      <c r="A109" t="str">
        <f>TEXT(3549900123018,"0000000000000")</f>
        <v>3549900123018</v>
      </c>
      <c r="B109" t="s">
        <v>140</v>
      </c>
      <c r="C109" t="str">
        <f>TEXT(1538,"0000000")</f>
        <v>0001538</v>
      </c>
      <c r="D109" t="s">
        <v>63</v>
      </c>
      <c r="E109" t="s">
        <v>79</v>
      </c>
      <c r="F109">
        <v>24250</v>
      </c>
      <c r="G109">
        <v>33540</v>
      </c>
      <c r="H109">
        <v>27710</v>
      </c>
      <c r="K109">
        <f t="shared" si="5"/>
        <v>0</v>
      </c>
      <c r="L109">
        <f t="shared" si="6"/>
        <v>0</v>
      </c>
      <c r="M109">
        <f t="shared" si="7"/>
        <v>0</v>
      </c>
      <c r="N109">
        <f t="shared" si="8"/>
        <v>0</v>
      </c>
      <c r="O109">
        <f t="shared" si="9"/>
        <v>24250</v>
      </c>
      <c r="P109" t="s">
        <v>0</v>
      </c>
      <c r="Q109" t="s">
        <v>0</v>
      </c>
    </row>
    <row r="110" spans="1:17" ht="14.25">
      <c r="A110" t="str">
        <f>TEXT(3639900089510,"0000000000000")</f>
        <v>3639900089510</v>
      </c>
      <c r="B110" t="s">
        <v>141</v>
      </c>
      <c r="C110" t="str">
        <f>TEXT(1541,"0000000")</f>
        <v>0001541</v>
      </c>
      <c r="D110" t="s">
        <v>63</v>
      </c>
      <c r="E110" t="s">
        <v>79</v>
      </c>
      <c r="F110">
        <v>22990</v>
      </c>
      <c r="G110">
        <v>33540</v>
      </c>
      <c r="H110">
        <v>27710</v>
      </c>
      <c r="K110">
        <f t="shared" si="5"/>
        <v>0</v>
      </c>
      <c r="L110">
        <f t="shared" si="6"/>
        <v>0</v>
      </c>
      <c r="M110">
        <f t="shared" si="7"/>
        <v>0</v>
      </c>
      <c r="N110">
        <f t="shared" si="8"/>
        <v>0</v>
      </c>
      <c r="O110">
        <f t="shared" si="9"/>
        <v>22990</v>
      </c>
      <c r="P110" t="s">
        <v>0</v>
      </c>
      <c r="Q110" t="s">
        <v>0</v>
      </c>
    </row>
    <row r="111" spans="1:17" ht="14.25">
      <c r="A111" t="str">
        <f>TEXT(3630100343651,"0000000000000")</f>
        <v>3630100343651</v>
      </c>
      <c r="B111" t="s">
        <v>142</v>
      </c>
      <c r="C111" t="str">
        <f>TEXT(1542,"0000000")</f>
        <v>0001542</v>
      </c>
      <c r="D111" t="s">
        <v>63</v>
      </c>
      <c r="E111" t="s">
        <v>79</v>
      </c>
      <c r="F111">
        <v>22950</v>
      </c>
      <c r="G111">
        <v>33540</v>
      </c>
      <c r="H111">
        <v>27710</v>
      </c>
      <c r="K111">
        <f t="shared" si="5"/>
        <v>0</v>
      </c>
      <c r="L111">
        <f t="shared" si="6"/>
        <v>0</v>
      </c>
      <c r="M111">
        <f t="shared" si="7"/>
        <v>0</v>
      </c>
      <c r="N111">
        <f t="shared" si="8"/>
        <v>0</v>
      </c>
      <c r="O111">
        <f t="shared" si="9"/>
        <v>22950</v>
      </c>
      <c r="P111" t="s">
        <v>0</v>
      </c>
      <c r="Q111" t="s">
        <v>0</v>
      </c>
    </row>
    <row r="112" spans="1:17" ht="14.25">
      <c r="A112" t="str">
        <f>TEXT(3260400101257,"0000000000000")</f>
        <v>3260400101257</v>
      </c>
      <c r="B112" t="s">
        <v>143</v>
      </c>
      <c r="C112" t="str">
        <f>TEXT(1543,"0000000")</f>
        <v>0001543</v>
      </c>
      <c r="D112" t="s">
        <v>63</v>
      </c>
      <c r="E112" t="s">
        <v>79</v>
      </c>
      <c r="F112">
        <v>21930</v>
      </c>
      <c r="G112">
        <v>33540</v>
      </c>
      <c r="H112">
        <v>27710</v>
      </c>
      <c r="K112">
        <f t="shared" si="5"/>
        <v>0</v>
      </c>
      <c r="L112">
        <f t="shared" si="6"/>
        <v>0</v>
      </c>
      <c r="M112">
        <f t="shared" si="7"/>
        <v>0</v>
      </c>
      <c r="N112">
        <f t="shared" si="8"/>
        <v>0</v>
      </c>
      <c r="O112">
        <f t="shared" si="9"/>
        <v>21930</v>
      </c>
      <c r="P112" t="s">
        <v>0</v>
      </c>
      <c r="Q112" t="s">
        <v>0</v>
      </c>
    </row>
    <row r="113" spans="1:17" ht="14.25">
      <c r="A113" t="str">
        <f>TEXT(3909900338053,"0000000000000")</f>
        <v>3909900338053</v>
      </c>
      <c r="B113" t="s">
        <v>144</v>
      </c>
      <c r="C113" t="str">
        <f>TEXT(1545,"0000000")</f>
        <v>0001545</v>
      </c>
      <c r="D113" t="s">
        <v>63</v>
      </c>
      <c r="E113" t="s">
        <v>79</v>
      </c>
      <c r="F113">
        <v>18790</v>
      </c>
      <c r="G113">
        <v>33540</v>
      </c>
      <c r="H113">
        <v>16030</v>
      </c>
      <c r="K113">
        <f t="shared" si="5"/>
        <v>0</v>
      </c>
      <c r="L113">
        <f t="shared" si="6"/>
        <v>0</v>
      </c>
      <c r="M113">
        <f t="shared" si="7"/>
        <v>0</v>
      </c>
      <c r="N113">
        <f t="shared" si="8"/>
        <v>0</v>
      </c>
      <c r="O113">
        <f t="shared" si="9"/>
        <v>18790</v>
      </c>
      <c r="P113" t="s">
        <v>0</v>
      </c>
      <c r="Q113" t="s">
        <v>0</v>
      </c>
    </row>
    <row r="114" spans="1:17" ht="14.25">
      <c r="A114" t="str">
        <f>TEXT(3100904938631,"0000000000000")</f>
        <v>3100904938631</v>
      </c>
      <c r="B114" t="s">
        <v>145</v>
      </c>
      <c r="C114" t="str">
        <f>TEXT(1546,"0000000")</f>
        <v>0001546</v>
      </c>
      <c r="D114" t="s">
        <v>63</v>
      </c>
      <c r="E114" t="s">
        <v>79</v>
      </c>
      <c r="F114">
        <v>21930</v>
      </c>
      <c r="G114">
        <v>33540</v>
      </c>
      <c r="H114">
        <v>27710</v>
      </c>
      <c r="K114">
        <f t="shared" si="5"/>
        <v>0</v>
      </c>
      <c r="L114">
        <f t="shared" si="6"/>
        <v>0</v>
      </c>
      <c r="M114">
        <f t="shared" si="7"/>
        <v>0</v>
      </c>
      <c r="N114">
        <f t="shared" si="8"/>
        <v>0</v>
      </c>
      <c r="O114">
        <f t="shared" si="9"/>
        <v>21930</v>
      </c>
      <c r="P114" t="s">
        <v>0</v>
      </c>
      <c r="Q114" t="s">
        <v>0</v>
      </c>
    </row>
    <row r="115" spans="1:17" ht="14.25">
      <c r="A115" t="str">
        <f>TEXT(3100203672554,"0000000000000")</f>
        <v>3100203672554</v>
      </c>
      <c r="B115" t="s">
        <v>146</v>
      </c>
      <c r="C115" t="str">
        <f>TEXT(1547,"0000000")</f>
        <v>0001547</v>
      </c>
      <c r="D115" t="s">
        <v>63</v>
      </c>
      <c r="E115" t="s">
        <v>79</v>
      </c>
      <c r="F115">
        <v>21930</v>
      </c>
      <c r="G115">
        <v>33540</v>
      </c>
      <c r="H115">
        <v>27710</v>
      </c>
      <c r="K115">
        <f t="shared" si="5"/>
        <v>0</v>
      </c>
      <c r="L115">
        <f t="shared" si="6"/>
        <v>0</v>
      </c>
      <c r="M115">
        <f t="shared" si="7"/>
        <v>0</v>
      </c>
      <c r="N115">
        <f t="shared" si="8"/>
        <v>0</v>
      </c>
      <c r="O115">
        <f t="shared" si="9"/>
        <v>21930</v>
      </c>
      <c r="P115" t="s">
        <v>0</v>
      </c>
      <c r="Q115" t="s">
        <v>0</v>
      </c>
    </row>
    <row r="116" spans="1:17" ht="14.25">
      <c r="A116" t="str">
        <f>TEXT(3800600127343,"0000000000000")</f>
        <v>3800600127343</v>
      </c>
      <c r="B116" t="s">
        <v>147</v>
      </c>
      <c r="C116" t="str">
        <f>TEXT(1548,"0000000")</f>
        <v>0001548</v>
      </c>
      <c r="D116" t="s">
        <v>63</v>
      </c>
      <c r="E116" t="s">
        <v>79</v>
      </c>
      <c r="F116">
        <v>20590</v>
      </c>
      <c r="G116">
        <v>33540</v>
      </c>
      <c r="H116">
        <v>16030</v>
      </c>
      <c r="K116">
        <f t="shared" si="5"/>
        <v>0</v>
      </c>
      <c r="L116">
        <f t="shared" si="6"/>
        <v>0</v>
      </c>
      <c r="M116">
        <f t="shared" si="7"/>
        <v>0</v>
      </c>
      <c r="N116">
        <f t="shared" si="8"/>
        <v>0</v>
      </c>
      <c r="O116">
        <f t="shared" si="9"/>
        <v>20590</v>
      </c>
      <c r="P116" t="s">
        <v>0</v>
      </c>
      <c r="Q116" t="s">
        <v>0</v>
      </c>
    </row>
    <row r="117" spans="1:17" ht="14.25">
      <c r="A117" t="str">
        <f>TEXT(3141400262899,"0000000000000")</f>
        <v>3141400262899</v>
      </c>
      <c r="B117" t="s">
        <v>148</v>
      </c>
      <c r="C117" t="str">
        <f>TEXT(1550,"0000000")</f>
        <v>0001550</v>
      </c>
      <c r="D117" t="s">
        <v>63</v>
      </c>
      <c r="E117" t="s">
        <v>79</v>
      </c>
      <c r="F117">
        <v>19990</v>
      </c>
      <c r="G117">
        <v>33540</v>
      </c>
      <c r="H117">
        <v>16030</v>
      </c>
      <c r="K117">
        <f t="shared" si="5"/>
        <v>0</v>
      </c>
      <c r="L117">
        <f t="shared" si="6"/>
        <v>0</v>
      </c>
      <c r="M117">
        <f t="shared" si="7"/>
        <v>0</v>
      </c>
      <c r="N117">
        <f t="shared" si="8"/>
        <v>0</v>
      </c>
      <c r="O117">
        <f t="shared" si="9"/>
        <v>19990</v>
      </c>
      <c r="P117" t="s">
        <v>0</v>
      </c>
      <c r="Q117" t="s">
        <v>0</v>
      </c>
    </row>
    <row r="118" spans="1:17" ht="14.25">
      <c r="A118" t="str">
        <f>TEXT(3460300283289,"0000000000000")</f>
        <v>3460300283289</v>
      </c>
      <c r="B118" t="s">
        <v>149</v>
      </c>
      <c r="C118" t="str">
        <f>TEXT(1551,"0000000")</f>
        <v>0001551</v>
      </c>
      <c r="D118" t="s">
        <v>63</v>
      </c>
      <c r="E118" t="s">
        <v>79</v>
      </c>
      <c r="F118">
        <v>24110</v>
      </c>
      <c r="G118">
        <v>33540</v>
      </c>
      <c r="H118">
        <v>27710</v>
      </c>
      <c r="K118">
        <f t="shared" si="5"/>
        <v>0</v>
      </c>
      <c r="L118">
        <f t="shared" si="6"/>
        <v>0</v>
      </c>
      <c r="M118">
        <f t="shared" si="7"/>
        <v>0</v>
      </c>
      <c r="N118">
        <f t="shared" si="8"/>
        <v>0</v>
      </c>
      <c r="O118">
        <f t="shared" si="9"/>
        <v>24110</v>
      </c>
      <c r="P118" t="s">
        <v>0</v>
      </c>
      <c r="Q118" t="s">
        <v>0</v>
      </c>
    </row>
    <row r="119" spans="1:17" ht="14.25">
      <c r="A119" t="str">
        <f>TEXT(3100601917344,"0000000000000")</f>
        <v>3100601917344</v>
      </c>
      <c r="B119" t="s">
        <v>150</v>
      </c>
      <c r="C119" t="str">
        <f>TEXT(1552,"0000000")</f>
        <v>0001552</v>
      </c>
      <c r="D119" t="s">
        <v>63</v>
      </c>
      <c r="E119" t="s">
        <v>79</v>
      </c>
      <c r="F119">
        <v>24250</v>
      </c>
      <c r="G119">
        <v>33540</v>
      </c>
      <c r="H119">
        <v>27710</v>
      </c>
      <c r="K119">
        <f t="shared" si="5"/>
        <v>0</v>
      </c>
      <c r="L119">
        <f t="shared" si="6"/>
        <v>0</v>
      </c>
      <c r="M119">
        <f t="shared" si="7"/>
        <v>0</v>
      </c>
      <c r="N119">
        <f t="shared" si="8"/>
        <v>0</v>
      </c>
      <c r="O119">
        <f t="shared" si="9"/>
        <v>24250</v>
      </c>
      <c r="P119" t="s">
        <v>0</v>
      </c>
      <c r="Q119" t="s">
        <v>0</v>
      </c>
    </row>
    <row r="120" spans="1:17" ht="14.25">
      <c r="A120" t="str">
        <f>TEXT(3909900377687,"0000000000000")</f>
        <v>3909900377687</v>
      </c>
      <c r="B120" t="s">
        <v>151</v>
      </c>
      <c r="C120" t="str">
        <f>TEXT(1943,"0000000")</f>
        <v>0001943</v>
      </c>
      <c r="D120" t="s">
        <v>63</v>
      </c>
      <c r="E120" t="s">
        <v>79</v>
      </c>
      <c r="F120">
        <v>21980</v>
      </c>
      <c r="G120">
        <v>33540</v>
      </c>
      <c r="H120">
        <v>27710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 t="shared" si="8"/>
        <v>0</v>
      </c>
      <c r="O120">
        <f t="shared" si="9"/>
        <v>21980</v>
      </c>
      <c r="P120" t="s">
        <v>0</v>
      </c>
      <c r="Q120" t="s">
        <v>0</v>
      </c>
    </row>
    <row r="121" spans="1:17" ht="14.25">
      <c r="A121" t="str">
        <f>TEXT(3549900123557,"0000000000000")</f>
        <v>3549900123557</v>
      </c>
      <c r="B121" t="s">
        <v>152</v>
      </c>
      <c r="C121" t="str">
        <f>TEXT(1953,"0000000")</f>
        <v>0001953</v>
      </c>
      <c r="D121" t="s">
        <v>63</v>
      </c>
      <c r="E121" t="s">
        <v>79</v>
      </c>
      <c r="F121">
        <v>24250</v>
      </c>
      <c r="G121">
        <v>33540</v>
      </c>
      <c r="H121">
        <v>27710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 t="shared" si="8"/>
        <v>0</v>
      </c>
      <c r="O121">
        <f t="shared" si="9"/>
        <v>24250</v>
      </c>
      <c r="P121" t="s">
        <v>0</v>
      </c>
      <c r="Q121" t="s">
        <v>0</v>
      </c>
    </row>
    <row r="122" spans="1:17" ht="14.25">
      <c r="A122" t="str">
        <f>TEXT(3549900123034,"0000000000000")</f>
        <v>3549900123034</v>
      </c>
      <c r="B122" t="s">
        <v>153</v>
      </c>
      <c r="C122" t="str">
        <f>TEXT(2102,"0000000")</f>
        <v>0002102</v>
      </c>
      <c r="D122" t="s">
        <v>63</v>
      </c>
      <c r="E122" t="s">
        <v>79</v>
      </c>
      <c r="F122">
        <v>25130</v>
      </c>
      <c r="G122">
        <v>33540</v>
      </c>
      <c r="H122">
        <v>27710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 t="shared" si="8"/>
        <v>0</v>
      </c>
      <c r="O122">
        <f t="shared" si="9"/>
        <v>25130</v>
      </c>
      <c r="P122" t="s">
        <v>0</v>
      </c>
      <c r="Q122" t="s">
        <v>0</v>
      </c>
    </row>
    <row r="123" spans="1:17" ht="14.25">
      <c r="A123" t="str">
        <f>TEXT(3920700173818,"0000000000000")</f>
        <v>3920700173818</v>
      </c>
      <c r="B123" t="s">
        <v>154</v>
      </c>
      <c r="C123" t="str">
        <f>TEXT(2111,"0000000")</f>
        <v>0002111</v>
      </c>
      <c r="D123" t="s">
        <v>63</v>
      </c>
      <c r="E123" t="s">
        <v>79</v>
      </c>
      <c r="F123">
        <v>21930</v>
      </c>
      <c r="G123">
        <v>33540</v>
      </c>
      <c r="H123">
        <v>27710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 t="shared" si="8"/>
        <v>0</v>
      </c>
      <c r="O123">
        <f t="shared" si="9"/>
        <v>21930</v>
      </c>
      <c r="P123" t="s">
        <v>0</v>
      </c>
      <c r="Q123" t="s">
        <v>0</v>
      </c>
    </row>
    <row r="124" spans="1:17" ht="14.25">
      <c r="A124" t="str">
        <f>TEXT(3100202377567,"0000000000000")</f>
        <v>3100202377567</v>
      </c>
      <c r="B124" t="s">
        <v>155</v>
      </c>
      <c r="C124" t="str">
        <f>TEXT(2129,"0000000")</f>
        <v>0002129</v>
      </c>
      <c r="D124" t="s">
        <v>63</v>
      </c>
      <c r="E124" t="s">
        <v>79</v>
      </c>
      <c r="F124">
        <v>21580</v>
      </c>
      <c r="G124">
        <v>33540</v>
      </c>
      <c r="H124">
        <v>16030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 t="shared" si="8"/>
        <v>0</v>
      </c>
      <c r="O124">
        <f t="shared" si="9"/>
        <v>21580</v>
      </c>
      <c r="P124" t="s">
        <v>0</v>
      </c>
      <c r="Q124" t="s">
        <v>0</v>
      </c>
    </row>
    <row r="125" spans="1:17" ht="14.25">
      <c r="A125" t="str">
        <f>TEXT(3760200024661,"0000000000000")</f>
        <v>3760200024661</v>
      </c>
      <c r="B125" t="s">
        <v>156</v>
      </c>
      <c r="C125" t="str">
        <f>TEXT(2130,"0000000")</f>
        <v>0002130</v>
      </c>
      <c r="D125" t="s">
        <v>63</v>
      </c>
      <c r="E125" t="s">
        <v>79</v>
      </c>
      <c r="F125">
        <v>23810</v>
      </c>
      <c r="G125">
        <v>33540</v>
      </c>
      <c r="H125">
        <v>27710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 t="shared" si="8"/>
        <v>0</v>
      </c>
      <c r="O125">
        <f t="shared" si="9"/>
        <v>23810</v>
      </c>
      <c r="P125" t="s">
        <v>0</v>
      </c>
      <c r="Q125" t="s">
        <v>0</v>
      </c>
    </row>
    <row r="126" spans="1:17" ht="14.25">
      <c r="A126" t="str">
        <f>TEXT(3300100502930,"0000000000000")</f>
        <v>3300100502930</v>
      </c>
      <c r="B126" t="s">
        <v>157</v>
      </c>
      <c r="C126" t="str">
        <f>TEXT(2131,"0000000")</f>
        <v>0002131</v>
      </c>
      <c r="D126" t="s">
        <v>63</v>
      </c>
      <c r="E126" t="s">
        <v>79</v>
      </c>
      <c r="F126">
        <v>23810</v>
      </c>
      <c r="G126">
        <v>33540</v>
      </c>
      <c r="H126">
        <v>27710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 t="shared" si="8"/>
        <v>0</v>
      </c>
      <c r="O126">
        <f t="shared" si="9"/>
        <v>23810</v>
      </c>
      <c r="P126" t="s">
        <v>0</v>
      </c>
      <c r="Q126" t="s">
        <v>0</v>
      </c>
    </row>
    <row r="127" spans="1:17" ht="14.25">
      <c r="A127" t="str">
        <f>TEXT(3139900016037,"0000000000000")</f>
        <v>3139900016037</v>
      </c>
      <c r="B127" t="s">
        <v>158</v>
      </c>
      <c r="C127" t="str">
        <f>TEXT(2133,"0000000")</f>
        <v>0002133</v>
      </c>
      <c r="D127" t="s">
        <v>63</v>
      </c>
      <c r="E127" t="s">
        <v>79</v>
      </c>
      <c r="F127">
        <v>17120</v>
      </c>
      <c r="G127">
        <v>33540</v>
      </c>
      <c r="H127">
        <v>16030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 t="shared" si="8"/>
        <v>0</v>
      </c>
      <c r="O127">
        <f t="shared" si="9"/>
        <v>17120</v>
      </c>
      <c r="P127" t="s">
        <v>0</v>
      </c>
      <c r="Q127" t="s">
        <v>0</v>
      </c>
    </row>
    <row r="128" spans="1:17" ht="14.25">
      <c r="A128" t="str">
        <f>TEXT(3760500232537,"0000000000000")</f>
        <v>3760500232537</v>
      </c>
      <c r="B128" t="s">
        <v>159</v>
      </c>
      <c r="C128" t="str">
        <f>TEXT(2134,"0000000")</f>
        <v>0002134</v>
      </c>
      <c r="D128" t="s">
        <v>63</v>
      </c>
      <c r="E128" t="s">
        <v>79</v>
      </c>
      <c r="F128">
        <v>23380</v>
      </c>
      <c r="G128">
        <v>33540</v>
      </c>
      <c r="H128">
        <v>27710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 t="shared" si="8"/>
        <v>0</v>
      </c>
      <c r="O128">
        <f t="shared" si="9"/>
        <v>23380</v>
      </c>
      <c r="P128" t="s">
        <v>0</v>
      </c>
      <c r="Q128" t="s">
        <v>0</v>
      </c>
    </row>
    <row r="129" spans="1:17" ht="14.25">
      <c r="A129" t="str">
        <f>TEXT(3100502276316,"0000000000000")</f>
        <v>3100502276316</v>
      </c>
      <c r="B129" t="s">
        <v>160</v>
      </c>
      <c r="C129" t="str">
        <f>TEXT(2135,"0000000")</f>
        <v>0002135</v>
      </c>
      <c r="D129" t="s">
        <v>63</v>
      </c>
      <c r="E129" t="s">
        <v>79</v>
      </c>
      <c r="F129">
        <v>24250</v>
      </c>
      <c r="G129">
        <v>33540</v>
      </c>
      <c r="H129">
        <v>27710</v>
      </c>
      <c r="K129">
        <f t="shared" si="5"/>
        <v>0</v>
      </c>
      <c r="L129">
        <f t="shared" si="6"/>
        <v>0</v>
      </c>
      <c r="M129">
        <f t="shared" si="7"/>
        <v>0</v>
      </c>
      <c r="N129">
        <f t="shared" si="8"/>
        <v>0</v>
      </c>
      <c r="O129">
        <f t="shared" si="9"/>
        <v>24250</v>
      </c>
      <c r="P129" t="s">
        <v>0</v>
      </c>
      <c r="Q129" t="s">
        <v>0</v>
      </c>
    </row>
    <row r="130" spans="1:17" ht="14.25">
      <c r="A130" t="str">
        <f>TEXT(3710101030892,"0000000000000")</f>
        <v>3710101030892</v>
      </c>
      <c r="B130" t="s">
        <v>161</v>
      </c>
      <c r="C130" t="str">
        <f>TEXT(2136,"0000000")</f>
        <v>0002136</v>
      </c>
      <c r="D130" t="s">
        <v>63</v>
      </c>
      <c r="E130" t="s">
        <v>79</v>
      </c>
      <c r="F130">
        <v>21580</v>
      </c>
      <c r="G130">
        <v>33540</v>
      </c>
      <c r="H130">
        <v>16030</v>
      </c>
      <c r="K130">
        <f t="shared" si="5"/>
        <v>0</v>
      </c>
      <c r="L130">
        <f t="shared" si="6"/>
        <v>0</v>
      </c>
      <c r="M130">
        <f t="shared" si="7"/>
        <v>0</v>
      </c>
      <c r="N130">
        <f t="shared" si="8"/>
        <v>0</v>
      </c>
      <c r="O130">
        <f t="shared" si="9"/>
        <v>21580</v>
      </c>
      <c r="P130" t="s">
        <v>0</v>
      </c>
      <c r="Q130" t="s">
        <v>0</v>
      </c>
    </row>
    <row r="131" spans="1:17" ht="14.25">
      <c r="A131" t="str">
        <f>TEXT(3319900229284,"0000000000000")</f>
        <v>3319900229284</v>
      </c>
      <c r="B131" t="s">
        <v>162</v>
      </c>
      <c r="C131" t="str">
        <f>TEXT(2139,"0000000")</f>
        <v>0002139</v>
      </c>
      <c r="D131" t="s">
        <v>63</v>
      </c>
      <c r="E131" t="s">
        <v>79</v>
      </c>
      <c r="F131">
        <v>20590</v>
      </c>
      <c r="G131">
        <v>33540</v>
      </c>
      <c r="H131">
        <v>16030</v>
      </c>
      <c r="K131">
        <f t="shared" si="5"/>
        <v>0</v>
      </c>
      <c r="L131">
        <f t="shared" si="6"/>
        <v>0</v>
      </c>
      <c r="M131">
        <f t="shared" si="7"/>
        <v>0</v>
      </c>
      <c r="N131">
        <f t="shared" si="8"/>
        <v>0</v>
      </c>
      <c r="O131">
        <f t="shared" si="9"/>
        <v>20590</v>
      </c>
      <c r="P131" t="s">
        <v>0</v>
      </c>
      <c r="Q131" t="s">
        <v>0</v>
      </c>
    </row>
    <row r="132" spans="1:17" ht="14.25">
      <c r="A132" t="str">
        <f>TEXT(3809900037119,"0000000000000")</f>
        <v>3809900037119</v>
      </c>
      <c r="B132" t="s">
        <v>163</v>
      </c>
      <c r="C132" t="str">
        <f>TEXT(2140,"0000000")</f>
        <v>0002140</v>
      </c>
      <c r="D132" t="s">
        <v>63</v>
      </c>
      <c r="E132" t="s">
        <v>79</v>
      </c>
      <c r="F132">
        <v>17490</v>
      </c>
      <c r="G132">
        <v>33540</v>
      </c>
      <c r="H132">
        <v>16030</v>
      </c>
      <c r="K132">
        <f t="shared" si="5"/>
        <v>0</v>
      </c>
      <c r="L132">
        <f t="shared" si="6"/>
        <v>0</v>
      </c>
      <c r="M132">
        <f t="shared" si="7"/>
        <v>0</v>
      </c>
      <c r="N132">
        <f t="shared" si="8"/>
        <v>0</v>
      </c>
      <c r="O132">
        <f t="shared" si="9"/>
        <v>17490</v>
      </c>
      <c r="P132" t="s">
        <v>0</v>
      </c>
      <c r="Q132" t="s">
        <v>0</v>
      </c>
    </row>
    <row r="133" spans="1:17" ht="14.25">
      <c r="A133" t="str">
        <f>TEXT(3130400166066,"0000000000000")</f>
        <v>3130400166066</v>
      </c>
      <c r="B133" t="s">
        <v>164</v>
      </c>
      <c r="C133" t="str">
        <f>TEXT(2143,"0000000")</f>
        <v>0002143</v>
      </c>
      <c r="D133" t="s">
        <v>63</v>
      </c>
      <c r="E133" t="s">
        <v>79</v>
      </c>
      <c r="F133">
        <v>17770</v>
      </c>
      <c r="G133">
        <v>33540</v>
      </c>
      <c r="H133">
        <v>16030</v>
      </c>
      <c r="K133">
        <f t="shared" si="5"/>
        <v>0</v>
      </c>
      <c r="L133">
        <f t="shared" si="6"/>
        <v>0</v>
      </c>
      <c r="M133">
        <f t="shared" si="7"/>
        <v>0</v>
      </c>
      <c r="N133">
        <f t="shared" si="8"/>
        <v>0</v>
      </c>
      <c r="O133">
        <f t="shared" si="9"/>
        <v>17770</v>
      </c>
      <c r="P133" t="s">
        <v>0</v>
      </c>
      <c r="Q133" t="s">
        <v>0</v>
      </c>
    </row>
    <row r="134" spans="1:17" ht="14.25">
      <c r="A134" t="str">
        <f>TEXT(3860200260151,"0000000000000")</f>
        <v>3860200260151</v>
      </c>
      <c r="B134" t="s">
        <v>165</v>
      </c>
      <c r="C134" t="str">
        <f>TEXT(2144,"0000000")</f>
        <v>0002144</v>
      </c>
      <c r="D134" t="s">
        <v>63</v>
      </c>
      <c r="E134" t="s">
        <v>79</v>
      </c>
      <c r="F134">
        <v>20070</v>
      </c>
      <c r="G134">
        <v>33540</v>
      </c>
      <c r="H134">
        <v>16030</v>
      </c>
      <c r="K134">
        <f t="shared" si="5"/>
        <v>0</v>
      </c>
      <c r="L134">
        <f t="shared" si="6"/>
        <v>0</v>
      </c>
      <c r="M134">
        <f t="shared" si="7"/>
        <v>0</v>
      </c>
      <c r="N134">
        <f t="shared" si="8"/>
        <v>0</v>
      </c>
      <c r="O134">
        <f t="shared" si="9"/>
        <v>20070</v>
      </c>
      <c r="P134" t="s">
        <v>0</v>
      </c>
      <c r="Q134" t="s">
        <v>0</v>
      </c>
    </row>
    <row r="135" spans="1:17" ht="14.25">
      <c r="A135" t="str">
        <f>TEXT(3249800051514,"0000000000000")</f>
        <v>3249800051514</v>
      </c>
      <c r="B135" t="s">
        <v>166</v>
      </c>
      <c r="C135" t="str">
        <f>TEXT(2145,"0000000")</f>
        <v>0002145</v>
      </c>
      <c r="D135" t="s">
        <v>63</v>
      </c>
      <c r="E135" t="s">
        <v>79</v>
      </c>
      <c r="F135">
        <v>23810</v>
      </c>
      <c r="G135">
        <v>33540</v>
      </c>
      <c r="H135">
        <v>27710</v>
      </c>
      <c r="K135">
        <f aca="true" t="shared" si="10" ref="K135:K198">ROUNDUP(($H135*$J135/100),-1)</f>
        <v>0</v>
      </c>
      <c r="L135">
        <f aca="true" t="shared" si="11" ref="L135:L198">IF($F135+$K135&lt;=$G135,$K135,$G135-$F135)</f>
        <v>0</v>
      </c>
      <c r="M135">
        <f aca="true" t="shared" si="12" ref="M135:M198">IF($F135+$K135&lt;=$G135,0,($H135*$J135/100)-$L135)</f>
        <v>0</v>
      </c>
      <c r="N135">
        <f aca="true" t="shared" si="13" ref="N135:N198">$L135+$M135</f>
        <v>0</v>
      </c>
      <c r="O135">
        <f aca="true" t="shared" si="14" ref="O135:O198">IF($F135+$K135&lt;=$G135,$F135+$K135,$G135)</f>
        <v>23810</v>
      </c>
      <c r="P135" t="s">
        <v>0</v>
      </c>
      <c r="Q135" t="s">
        <v>0</v>
      </c>
    </row>
    <row r="136" spans="1:17" ht="14.25">
      <c r="A136" t="str">
        <f>TEXT(3170300094390,"0000000000000")</f>
        <v>3170300094390</v>
      </c>
      <c r="B136" t="s">
        <v>167</v>
      </c>
      <c r="C136" t="str">
        <f>TEXT(2147,"0000000")</f>
        <v>0002147</v>
      </c>
      <c r="D136" t="s">
        <v>63</v>
      </c>
      <c r="E136" t="s">
        <v>79</v>
      </c>
      <c r="F136">
        <v>14630</v>
      </c>
      <c r="G136">
        <v>33540</v>
      </c>
      <c r="H136">
        <v>16030</v>
      </c>
      <c r="K136">
        <f t="shared" si="10"/>
        <v>0</v>
      </c>
      <c r="L136">
        <f t="shared" si="11"/>
        <v>0</v>
      </c>
      <c r="M136">
        <f t="shared" si="12"/>
        <v>0</v>
      </c>
      <c r="N136">
        <f t="shared" si="13"/>
        <v>0</v>
      </c>
      <c r="O136">
        <f t="shared" si="14"/>
        <v>14630</v>
      </c>
      <c r="P136" t="s">
        <v>0</v>
      </c>
      <c r="Q136" t="s">
        <v>0</v>
      </c>
    </row>
    <row r="137" spans="1:17" ht="14.25">
      <c r="A137" t="str">
        <f>TEXT(3259900103818,"0000000000000")</f>
        <v>3259900103818</v>
      </c>
      <c r="B137" t="s">
        <v>168</v>
      </c>
      <c r="C137" t="str">
        <f>TEXT(2148,"0000000")</f>
        <v>0002148</v>
      </c>
      <c r="D137" t="s">
        <v>63</v>
      </c>
      <c r="E137" t="s">
        <v>79</v>
      </c>
      <c r="F137">
        <v>24250</v>
      </c>
      <c r="G137">
        <v>33540</v>
      </c>
      <c r="H137">
        <v>27710</v>
      </c>
      <c r="K137">
        <f t="shared" si="10"/>
        <v>0</v>
      </c>
      <c r="L137">
        <f t="shared" si="11"/>
        <v>0</v>
      </c>
      <c r="M137">
        <f t="shared" si="12"/>
        <v>0</v>
      </c>
      <c r="N137">
        <f t="shared" si="13"/>
        <v>0</v>
      </c>
      <c r="O137">
        <f t="shared" si="14"/>
        <v>24250</v>
      </c>
      <c r="P137" t="s">
        <v>0</v>
      </c>
      <c r="Q137" t="s">
        <v>0</v>
      </c>
    </row>
    <row r="138" spans="1:17" ht="14.25">
      <c r="A138" t="str">
        <f>TEXT(3700100031321,"0000000000000")</f>
        <v>3700100031321</v>
      </c>
      <c r="B138" t="s">
        <v>169</v>
      </c>
      <c r="C138" t="str">
        <f>TEXT(2150,"0000000")</f>
        <v>0002150</v>
      </c>
      <c r="D138" t="s">
        <v>63</v>
      </c>
      <c r="E138" t="s">
        <v>79</v>
      </c>
      <c r="F138">
        <v>21240</v>
      </c>
      <c r="G138">
        <v>33540</v>
      </c>
      <c r="H138">
        <v>16030</v>
      </c>
      <c r="K138">
        <f t="shared" si="10"/>
        <v>0</v>
      </c>
      <c r="L138">
        <f t="shared" si="11"/>
        <v>0</v>
      </c>
      <c r="M138">
        <f t="shared" si="12"/>
        <v>0</v>
      </c>
      <c r="N138">
        <f t="shared" si="13"/>
        <v>0</v>
      </c>
      <c r="O138">
        <f t="shared" si="14"/>
        <v>21240</v>
      </c>
      <c r="P138" t="s">
        <v>0</v>
      </c>
      <c r="Q138" t="s">
        <v>0</v>
      </c>
    </row>
    <row r="139" spans="1:17" ht="14.25">
      <c r="A139" t="str">
        <f>TEXT(3190400068862,"0000000000000")</f>
        <v>3190400068862</v>
      </c>
      <c r="B139" t="s">
        <v>170</v>
      </c>
      <c r="C139" t="str">
        <f>TEXT(2151,"0000000")</f>
        <v>0002151</v>
      </c>
      <c r="D139" t="s">
        <v>63</v>
      </c>
      <c r="E139" t="s">
        <v>79</v>
      </c>
      <c r="F139">
        <v>22850</v>
      </c>
      <c r="G139">
        <v>33540</v>
      </c>
      <c r="H139">
        <v>27710</v>
      </c>
      <c r="K139">
        <f t="shared" si="10"/>
        <v>0</v>
      </c>
      <c r="L139">
        <f t="shared" si="11"/>
        <v>0</v>
      </c>
      <c r="M139">
        <f t="shared" si="12"/>
        <v>0</v>
      </c>
      <c r="N139">
        <f t="shared" si="13"/>
        <v>0</v>
      </c>
      <c r="O139">
        <f t="shared" si="14"/>
        <v>22850</v>
      </c>
      <c r="P139" t="s">
        <v>0</v>
      </c>
      <c r="Q139" t="s">
        <v>0</v>
      </c>
    </row>
    <row r="140" spans="1:17" ht="14.25">
      <c r="A140" t="str">
        <f>TEXT(3170100180560,"0000000000000")</f>
        <v>3170100180560</v>
      </c>
      <c r="B140" t="s">
        <v>171</v>
      </c>
      <c r="C140" t="str">
        <f>TEXT(2152,"0000000")</f>
        <v>0002152</v>
      </c>
      <c r="D140" t="s">
        <v>63</v>
      </c>
      <c r="E140" t="s">
        <v>79</v>
      </c>
      <c r="F140">
        <v>20590</v>
      </c>
      <c r="G140">
        <v>33540</v>
      </c>
      <c r="H140">
        <v>16030</v>
      </c>
      <c r="K140">
        <f t="shared" si="10"/>
        <v>0</v>
      </c>
      <c r="L140">
        <f t="shared" si="11"/>
        <v>0</v>
      </c>
      <c r="M140">
        <f t="shared" si="12"/>
        <v>0</v>
      </c>
      <c r="N140">
        <f t="shared" si="13"/>
        <v>0</v>
      </c>
      <c r="O140">
        <f t="shared" si="14"/>
        <v>20590</v>
      </c>
      <c r="P140" t="s">
        <v>0</v>
      </c>
      <c r="Q140" t="s">
        <v>0</v>
      </c>
    </row>
    <row r="141" spans="1:17" ht="14.25">
      <c r="A141" t="str">
        <f>TEXT(3200600375661,"0000000000000")</f>
        <v>3200600375661</v>
      </c>
      <c r="B141" t="s">
        <v>172</v>
      </c>
      <c r="C141" t="str">
        <f>TEXT(2154,"0000000")</f>
        <v>0002154</v>
      </c>
      <c r="D141" t="s">
        <v>63</v>
      </c>
      <c r="E141" t="s">
        <v>79</v>
      </c>
      <c r="F141">
        <v>21000</v>
      </c>
      <c r="G141">
        <v>33540</v>
      </c>
      <c r="H141">
        <v>16030</v>
      </c>
      <c r="K141">
        <f t="shared" si="10"/>
        <v>0</v>
      </c>
      <c r="L141">
        <f t="shared" si="11"/>
        <v>0</v>
      </c>
      <c r="M141">
        <f t="shared" si="12"/>
        <v>0</v>
      </c>
      <c r="N141">
        <f t="shared" si="13"/>
        <v>0</v>
      </c>
      <c r="O141">
        <f t="shared" si="14"/>
        <v>21000</v>
      </c>
      <c r="P141" t="s">
        <v>0</v>
      </c>
      <c r="Q141" t="s">
        <v>0</v>
      </c>
    </row>
    <row r="142" spans="1:17" ht="14.25">
      <c r="A142" t="str">
        <f>TEXT(3549900123042,"0000000000000")</f>
        <v>3549900123042</v>
      </c>
      <c r="B142" t="s">
        <v>173</v>
      </c>
      <c r="C142" t="str">
        <f>TEXT(2157,"0000000")</f>
        <v>0002157</v>
      </c>
      <c r="D142" t="s">
        <v>63</v>
      </c>
      <c r="E142" t="s">
        <v>79</v>
      </c>
      <c r="F142">
        <v>24250</v>
      </c>
      <c r="G142">
        <v>33540</v>
      </c>
      <c r="H142">
        <v>27710</v>
      </c>
      <c r="K142">
        <f t="shared" si="10"/>
        <v>0</v>
      </c>
      <c r="L142">
        <f t="shared" si="11"/>
        <v>0</v>
      </c>
      <c r="M142">
        <f t="shared" si="12"/>
        <v>0</v>
      </c>
      <c r="N142">
        <f t="shared" si="13"/>
        <v>0</v>
      </c>
      <c r="O142">
        <f t="shared" si="14"/>
        <v>24250</v>
      </c>
      <c r="P142" t="s">
        <v>0</v>
      </c>
      <c r="Q142" t="s">
        <v>0</v>
      </c>
    </row>
    <row r="143" spans="1:17" ht="14.25">
      <c r="A143" t="str">
        <f>TEXT(3650800155717,"0000000000000")</f>
        <v>3650800155717</v>
      </c>
      <c r="B143" t="s">
        <v>174</v>
      </c>
      <c r="C143" t="str">
        <f>TEXT(2160,"0000000")</f>
        <v>0002160</v>
      </c>
      <c r="D143" t="s">
        <v>63</v>
      </c>
      <c r="E143" t="s">
        <v>79</v>
      </c>
      <c r="F143">
        <v>24660</v>
      </c>
      <c r="G143">
        <v>33540</v>
      </c>
      <c r="H143">
        <v>27710</v>
      </c>
      <c r="K143">
        <f t="shared" si="10"/>
        <v>0</v>
      </c>
      <c r="L143">
        <f t="shared" si="11"/>
        <v>0</v>
      </c>
      <c r="M143">
        <f t="shared" si="12"/>
        <v>0</v>
      </c>
      <c r="N143">
        <f t="shared" si="13"/>
        <v>0</v>
      </c>
      <c r="O143">
        <f t="shared" si="14"/>
        <v>24660</v>
      </c>
      <c r="P143" t="s">
        <v>0</v>
      </c>
      <c r="Q143" t="s">
        <v>0</v>
      </c>
    </row>
    <row r="144" spans="1:17" ht="14.25">
      <c r="A144" t="str">
        <f>TEXT(3230500058019,"0000000000000")</f>
        <v>3230500058019</v>
      </c>
      <c r="B144" t="s">
        <v>175</v>
      </c>
      <c r="C144" t="str">
        <f>TEXT(2161,"0000000")</f>
        <v>0002161</v>
      </c>
      <c r="D144" t="s">
        <v>63</v>
      </c>
      <c r="E144" t="s">
        <v>79</v>
      </c>
      <c r="F144">
        <v>24250</v>
      </c>
      <c r="G144">
        <v>33540</v>
      </c>
      <c r="H144">
        <v>27710</v>
      </c>
      <c r="K144">
        <f t="shared" si="10"/>
        <v>0</v>
      </c>
      <c r="L144">
        <f t="shared" si="11"/>
        <v>0</v>
      </c>
      <c r="M144">
        <f t="shared" si="12"/>
        <v>0</v>
      </c>
      <c r="N144">
        <f t="shared" si="13"/>
        <v>0</v>
      </c>
      <c r="O144">
        <f t="shared" si="14"/>
        <v>24250</v>
      </c>
      <c r="P144" t="s">
        <v>0</v>
      </c>
      <c r="Q144" t="s">
        <v>0</v>
      </c>
    </row>
    <row r="145" spans="1:17" ht="14.25">
      <c r="A145" t="str">
        <f>TEXT(3240600139231,"0000000000000")</f>
        <v>3240600139231</v>
      </c>
      <c r="B145" t="s">
        <v>176</v>
      </c>
      <c r="C145" t="str">
        <f>TEXT(2162,"0000000")</f>
        <v>0002162</v>
      </c>
      <c r="D145" t="s">
        <v>63</v>
      </c>
      <c r="E145" t="s">
        <v>79</v>
      </c>
      <c r="F145">
        <v>23810</v>
      </c>
      <c r="G145">
        <v>33540</v>
      </c>
      <c r="H145">
        <v>27710</v>
      </c>
      <c r="K145">
        <f t="shared" si="10"/>
        <v>0</v>
      </c>
      <c r="L145">
        <f t="shared" si="11"/>
        <v>0</v>
      </c>
      <c r="M145">
        <f t="shared" si="12"/>
        <v>0</v>
      </c>
      <c r="N145">
        <f t="shared" si="13"/>
        <v>0</v>
      </c>
      <c r="O145">
        <f t="shared" si="14"/>
        <v>23810</v>
      </c>
      <c r="P145" t="s">
        <v>0</v>
      </c>
      <c r="Q145" t="s">
        <v>0</v>
      </c>
    </row>
    <row r="146" spans="1:17" ht="14.25">
      <c r="A146" t="str">
        <f>TEXT(3250400570745,"0000000000000")</f>
        <v>3250400570745</v>
      </c>
      <c r="B146" t="s">
        <v>177</v>
      </c>
      <c r="C146" t="str">
        <f>TEXT(2168,"0000000")</f>
        <v>0002168</v>
      </c>
      <c r="D146" t="s">
        <v>63</v>
      </c>
      <c r="E146" t="s">
        <v>79</v>
      </c>
      <c r="F146">
        <v>24250</v>
      </c>
      <c r="G146">
        <v>33540</v>
      </c>
      <c r="H146">
        <v>27710</v>
      </c>
      <c r="K146">
        <f t="shared" si="10"/>
        <v>0</v>
      </c>
      <c r="L146">
        <f t="shared" si="11"/>
        <v>0</v>
      </c>
      <c r="M146">
        <f t="shared" si="12"/>
        <v>0</v>
      </c>
      <c r="N146">
        <f t="shared" si="13"/>
        <v>0</v>
      </c>
      <c r="O146">
        <f t="shared" si="14"/>
        <v>24250</v>
      </c>
      <c r="P146" t="s">
        <v>0</v>
      </c>
      <c r="Q146" t="s">
        <v>0</v>
      </c>
    </row>
    <row r="147" spans="1:17" ht="14.25">
      <c r="A147" t="str">
        <f>TEXT(3779900013628,"0000000000000")</f>
        <v>3779900013628</v>
      </c>
      <c r="B147" t="s">
        <v>178</v>
      </c>
      <c r="C147" t="str">
        <f>TEXT(2176,"0000000")</f>
        <v>0002176</v>
      </c>
      <c r="D147" t="s">
        <v>63</v>
      </c>
      <c r="E147" t="s">
        <v>79</v>
      </c>
      <c r="F147">
        <v>19130</v>
      </c>
      <c r="G147">
        <v>33540</v>
      </c>
      <c r="H147">
        <v>16030</v>
      </c>
      <c r="K147">
        <f t="shared" si="10"/>
        <v>0</v>
      </c>
      <c r="L147">
        <f t="shared" si="11"/>
        <v>0</v>
      </c>
      <c r="M147">
        <f t="shared" si="12"/>
        <v>0</v>
      </c>
      <c r="N147">
        <f t="shared" si="13"/>
        <v>0</v>
      </c>
      <c r="O147">
        <f t="shared" si="14"/>
        <v>19130</v>
      </c>
      <c r="P147" t="s">
        <v>0</v>
      </c>
      <c r="Q147" t="s">
        <v>0</v>
      </c>
    </row>
    <row r="148" spans="1:17" ht="14.25">
      <c r="A148" t="str">
        <f>TEXT(3720200330541,"0000000000000")</f>
        <v>3720200330541</v>
      </c>
      <c r="B148" t="s">
        <v>179</v>
      </c>
      <c r="C148" t="str">
        <f>TEXT(2182,"0000000")</f>
        <v>0002182</v>
      </c>
      <c r="D148" t="s">
        <v>63</v>
      </c>
      <c r="E148" t="s">
        <v>79</v>
      </c>
      <c r="F148">
        <v>24250</v>
      </c>
      <c r="G148">
        <v>33540</v>
      </c>
      <c r="H148">
        <v>27710</v>
      </c>
      <c r="K148">
        <f t="shared" si="10"/>
        <v>0</v>
      </c>
      <c r="L148">
        <f t="shared" si="11"/>
        <v>0</v>
      </c>
      <c r="M148">
        <f t="shared" si="12"/>
        <v>0</v>
      </c>
      <c r="N148">
        <f t="shared" si="13"/>
        <v>0</v>
      </c>
      <c r="O148">
        <f t="shared" si="14"/>
        <v>24250</v>
      </c>
      <c r="P148" t="s">
        <v>0</v>
      </c>
      <c r="Q148" t="s">
        <v>0</v>
      </c>
    </row>
    <row r="149" spans="1:17" ht="14.25">
      <c r="A149" t="str">
        <f>TEXT(3710500835428,"0000000000000")</f>
        <v>3710500835428</v>
      </c>
      <c r="B149" t="s">
        <v>180</v>
      </c>
      <c r="C149" t="str">
        <f>TEXT(2183,"0000000")</f>
        <v>0002183</v>
      </c>
      <c r="D149" t="s">
        <v>63</v>
      </c>
      <c r="E149" t="s">
        <v>79</v>
      </c>
      <c r="F149">
        <v>21820</v>
      </c>
      <c r="G149">
        <v>33540</v>
      </c>
      <c r="H149">
        <v>16030</v>
      </c>
      <c r="K149">
        <f t="shared" si="10"/>
        <v>0</v>
      </c>
      <c r="L149">
        <f t="shared" si="11"/>
        <v>0</v>
      </c>
      <c r="M149">
        <f t="shared" si="12"/>
        <v>0</v>
      </c>
      <c r="N149">
        <f t="shared" si="13"/>
        <v>0</v>
      </c>
      <c r="O149">
        <f t="shared" si="14"/>
        <v>21820</v>
      </c>
      <c r="P149" t="s">
        <v>0</v>
      </c>
      <c r="Q149" t="s">
        <v>0</v>
      </c>
    </row>
    <row r="150" spans="1:17" ht="14.25">
      <c r="A150" t="str">
        <f>TEXT(3700600108897,"0000000000000")</f>
        <v>3700600108897</v>
      </c>
      <c r="B150" t="s">
        <v>181</v>
      </c>
      <c r="C150" t="str">
        <f>TEXT(2185,"0000000")</f>
        <v>0002185</v>
      </c>
      <c r="D150" t="s">
        <v>63</v>
      </c>
      <c r="E150" t="s">
        <v>79</v>
      </c>
      <c r="F150">
        <v>19490</v>
      </c>
      <c r="G150">
        <v>33540</v>
      </c>
      <c r="H150">
        <v>16030</v>
      </c>
      <c r="K150">
        <f t="shared" si="10"/>
        <v>0</v>
      </c>
      <c r="L150">
        <f t="shared" si="11"/>
        <v>0</v>
      </c>
      <c r="M150">
        <f t="shared" si="12"/>
        <v>0</v>
      </c>
      <c r="N150">
        <f t="shared" si="13"/>
        <v>0</v>
      </c>
      <c r="O150">
        <f t="shared" si="14"/>
        <v>19490</v>
      </c>
      <c r="P150" t="s">
        <v>0</v>
      </c>
      <c r="Q150" t="s">
        <v>0</v>
      </c>
    </row>
    <row r="151" spans="1:17" ht="14.25">
      <c r="A151" t="str">
        <f>TEXT(3170100133804,"0000000000000")</f>
        <v>3170100133804</v>
      </c>
      <c r="B151" t="s">
        <v>182</v>
      </c>
      <c r="C151" t="str">
        <f>TEXT(2186,"0000000")</f>
        <v>0002186</v>
      </c>
      <c r="D151" t="s">
        <v>63</v>
      </c>
      <c r="E151" t="s">
        <v>79</v>
      </c>
      <c r="F151">
        <v>20200</v>
      </c>
      <c r="G151">
        <v>33540</v>
      </c>
      <c r="H151">
        <v>16030</v>
      </c>
      <c r="K151">
        <f t="shared" si="10"/>
        <v>0</v>
      </c>
      <c r="L151">
        <f t="shared" si="11"/>
        <v>0</v>
      </c>
      <c r="M151">
        <f t="shared" si="12"/>
        <v>0</v>
      </c>
      <c r="N151">
        <f t="shared" si="13"/>
        <v>0</v>
      </c>
      <c r="O151">
        <f t="shared" si="14"/>
        <v>20200</v>
      </c>
      <c r="P151" t="s">
        <v>0</v>
      </c>
      <c r="Q151" t="s">
        <v>0</v>
      </c>
    </row>
    <row r="152" spans="1:17" ht="14.25">
      <c r="A152" t="str">
        <f>TEXT(3250100412788,"0000000000000")</f>
        <v>3250100412788</v>
      </c>
      <c r="B152" t="s">
        <v>183</v>
      </c>
      <c r="C152" t="str">
        <f>TEXT(2204,"0000000")</f>
        <v>0002204</v>
      </c>
      <c r="D152" t="s">
        <v>63</v>
      </c>
      <c r="E152" t="s">
        <v>79</v>
      </c>
      <c r="F152">
        <v>24250</v>
      </c>
      <c r="G152">
        <v>33540</v>
      </c>
      <c r="H152">
        <v>27710</v>
      </c>
      <c r="K152">
        <f t="shared" si="10"/>
        <v>0</v>
      </c>
      <c r="L152">
        <f t="shared" si="11"/>
        <v>0</v>
      </c>
      <c r="M152">
        <f t="shared" si="12"/>
        <v>0</v>
      </c>
      <c r="N152">
        <f t="shared" si="13"/>
        <v>0</v>
      </c>
      <c r="O152">
        <f t="shared" si="14"/>
        <v>24250</v>
      </c>
      <c r="P152" t="s">
        <v>0</v>
      </c>
      <c r="Q152" t="s">
        <v>0</v>
      </c>
    </row>
    <row r="153" spans="1:17" ht="14.25">
      <c r="A153" t="str">
        <f>TEXT(3310900529514,"0000000000000")</f>
        <v>3310900529514</v>
      </c>
      <c r="B153" t="s">
        <v>184</v>
      </c>
      <c r="C153" t="str">
        <f>TEXT(2212,"0000000")</f>
        <v>0002212</v>
      </c>
      <c r="D153" t="s">
        <v>63</v>
      </c>
      <c r="E153" t="s">
        <v>79</v>
      </c>
      <c r="F153">
        <v>21240</v>
      </c>
      <c r="G153">
        <v>33540</v>
      </c>
      <c r="H153">
        <v>16030</v>
      </c>
      <c r="K153">
        <f t="shared" si="10"/>
        <v>0</v>
      </c>
      <c r="L153">
        <f t="shared" si="11"/>
        <v>0</v>
      </c>
      <c r="M153">
        <f t="shared" si="12"/>
        <v>0</v>
      </c>
      <c r="N153">
        <f t="shared" si="13"/>
        <v>0</v>
      </c>
      <c r="O153">
        <f t="shared" si="14"/>
        <v>21240</v>
      </c>
      <c r="P153" t="s">
        <v>0</v>
      </c>
      <c r="Q153" t="s">
        <v>0</v>
      </c>
    </row>
    <row r="154" spans="1:17" ht="14.25">
      <c r="A154" t="str">
        <f>TEXT(3369900151561,"0000000000000")</f>
        <v>3369900151561</v>
      </c>
      <c r="B154" t="s">
        <v>185</v>
      </c>
      <c r="C154" t="str">
        <f>TEXT(2213,"0000000")</f>
        <v>0002213</v>
      </c>
      <c r="D154" t="s">
        <v>63</v>
      </c>
      <c r="E154" t="s">
        <v>79</v>
      </c>
      <c r="F154">
        <v>30260</v>
      </c>
      <c r="G154">
        <v>33540</v>
      </c>
      <c r="H154">
        <v>27710</v>
      </c>
      <c r="K154">
        <f t="shared" si="10"/>
        <v>0</v>
      </c>
      <c r="L154">
        <f t="shared" si="11"/>
        <v>0</v>
      </c>
      <c r="M154">
        <f t="shared" si="12"/>
        <v>0</v>
      </c>
      <c r="N154">
        <f t="shared" si="13"/>
        <v>0</v>
      </c>
      <c r="O154">
        <f t="shared" si="14"/>
        <v>30260</v>
      </c>
      <c r="P154" t="s">
        <v>0</v>
      </c>
      <c r="Q154" t="s">
        <v>0</v>
      </c>
    </row>
    <row r="155" spans="1:17" ht="14.25">
      <c r="A155" t="str">
        <f>TEXT(3540400126265,"0000000000000")</f>
        <v>3540400126265</v>
      </c>
      <c r="B155" t="s">
        <v>186</v>
      </c>
      <c r="C155" t="str">
        <f>TEXT(2221,"0000000")</f>
        <v>0002221</v>
      </c>
      <c r="D155" t="s">
        <v>63</v>
      </c>
      <c r="E155" t="s">
        <v>79</v>
      </c>
      <c r="F155">
        <v>21930</v>
      </c>
      <c r="G155">
        <v>33540</v>
      </c>
      <c r="H155">
        <v>27710</v>
      </c>
      <c r="K155">
        <f t="shared" si="10"/>
        <v>0</v>
      </c>
      <c r="L155">
        <f t="shared" si="11"/>
        <v>0</v>
      </c>
      <c r="M155">
        <f t="shared" si="12"/>
        <v>0</v>
      </c>
      <c r="N155">
        <f t="shared" si="13"/>
        <v>0</v>
      </c>
      <c r="O155">
        <f t="shared" si="14"/>
        <v>21930</v>
      </c>
      <c r="P155" t="s">
        <v>0</v>
      </c>
      <c r="Q155" t="s">
        <v>0</v>
      </c>
    </row>
    <row r="156" spans="1:17" ht="14.25">
      <c r="A156" t="str">
        <f>TEXT(3330401165436,"0000000000000")</f>
        <v>3330401165436</v>
      </c>
      <c r="B156" t="s">
        <v>187</v>
      </c>
      <c r="C156" t="str">
        <f>TEXT(2225,"0000000")</f>
        <v>0002225</v>
      </c>
      <c r="D156" t="s">
        <v>63</v>
      </c>
      <c r="E156" t="s">
        <v>79</v>
      </c>
      <c r="F156">
        <v>20590</v>
      </c>
      <c r="G156">
        <v>33540</v>
      </c>
      <c r="H156">
        <v>16030</v>
      </c>
      <c r="K156">
        <f t="shared" si="10"/>
        <v>0</v>
      </c>
      <c r="L156">
        <f t="shared" si="11"/>
        <v>0</v>
      </c>
      <c r="M156">
        <f t="shared" si="12"/>
        <v>0</v>
      </c>
      <c r="N156">
        <f t="shared" si="13"/>
        <v>0</v>
      </c>
      <c r="O156">
        <f t="shared" si="14"/>
        <v>20590</v>
      </c>
      <c r="P156" t="s">
        <v>0</v>
      </c>
      <c r="Q156" t="s">
        <v>0</v>
      </c>
    </row>
    <row r="157" spans="1:17" ht="14.25">
      <c r="A157" t="str">
        <f>TEXT(3350100116347,"0000000000000")</f>
        <v>3350100116347</v>
      </c>
      <c r="B157" t="s">
        <v>188</v>
      </c>
      <c r="C157" t="str">
        <f>TEXT(2229,"0000000")</f>
        <v>0002229</v>
      </c>
      <c r="D157" t="s">
        <v>63</v>
      </c>
      <c r="E157" t="s">
        <v>79</v>
      </c>
      <c r="F157">
        <v>20590</v>
      </c>
      <c r="G157">
        <v>33540</v>
      </c>
      <c r="H157">
        <v>16030</v>
      </c>
      <c r="K157">
        <f t="shared" si="10"/>
        <v>0</v>
      </c>
      <c r="L157">
        <f t="shared" si="11"/>
        <v>0</v>
      </c>
      <c r="M157">
        <f t="shared" si="12"/>
        <v>0</v>
      </c>
      <c r="N157">
        <f t="shared" si="13"/>
        <v>0</v>
      </c>
      <c r="O157">
        <f t="shared" si="14"/>
        <v>20590</v>
      </c>
      <c r="P157" t="s">
        <v>0</v>
      </c>
      <c r="Q157" t="s">
        <v>0</v>
      </c>
    </row>
    <row r="158" spans="1:17" ht="14.25">
      <c r="A158" t="str">
        <f>TEXT(3341501531541,"0000000000000")</f>
        <v>3341501531541</v>
      </c>
      <c r="B158" t="s">
        <v>189</v>
      </c>
      <c r="C158" t="str">
        <f>TEXT(2230,"0000000")</f>
        <v>0002230</v>
      </c>
      <c r="D158" t="s">
        <v>63</v>
      </c>
      <c r="E158" t="s">
        <v>79</v>
      </c>
      <c r="F158">
        <v>29850</v>
      </c>
      <c r="G158">
        <v>33540</v>
      </c>
      <c r="H158">
        <v>27710</v>
      </c>
      <c r="K158">
        <f t="shared" si="10"/>
        <v>0</v>
      </c>
      <c r="L158">
        <f t="shared" si="11"/>
        <v>0</v>
      </c>
      <c r="M158">
        <f t="shared" si="12"/>
        <v>0</v>
      </c>
      <c r="N158">
        <f t="shared" si="13"/>
        <v>0</v>
      </c>
      <c r="O158">
        <f t="shared" si="14"/>
        <v>29850</v>
      </c>
      <c r="P158" t="s">
        <v>0</v>
      </c>
      <c r="Q158" t="s">
        <v>0</v>
      </c>
    </row>
    <row r="159" spans="1:17" ht="14.25">
      <c r="A159" t="str">
        <f>TEXT(3359900132698,"0000000000000")</f>
        <v>3359900132698</v>
      </c>
      <c r="B159" t="s">
        <v>190</v>
      </c>
      <c r="C159" t="str">
        <f>TEXT(2232,"0000000")</f>
        <v>0002232</v>
      </c>
      <c r="D159" t="s">
        <v>63</v>
      </c>
      <c r="E159" t="s">
        <v>79</v>
      </c>
      <c r="F159">
        <v>21580</v>
      </c>
      <c r="G159">
        <v>33540</v>
      </c>
      <c r="H159">
        <v>16030</v>
      </c>
      <c r="K159">
        <f t="shared" si="10"/>
        <v>0</v>
      </c>
      <c r="L159">
        <f t="shared" si="11"/>
        <v>0</v>
      </c>
      <c r="M159">
        <f t="shared" si="12"/>
        <v>0</v>
      </c>
      <c r="N159">
        <f t="shared" si="13"/>
        <v>0</v>
      </c>
      <c r="O159">
        <f t="shared" si="14"/>
        <v>21580</v>
      </c>
      <c r="P159" t="s">
        <v>0</v>
      </c>
      <c r="Q159" t="s">
        <v>0</v>
      </c>
    </row>
    <row r="160" spans="1:17" ht="14.25">
      <c r="A160" t="str">
        <f>TEXT(3400900619130,"0000000000000")</f>
        <v>3400900619130</v>
      </c>
      <c r="B160" t="s">
        <v>191</v>
      </c>
      <c r="C160" t="str">
        <f>TEXT(2243,"0000000")</f>
        <v>0002243</v>
      </c>
      <c r="D160" t="s">
        <v>63</v>
      </c>
      <c r="E160" t="s">
        <v>79</v>
      </c>
      <c r="F160">
        <v>26440</v>
      </c>
      <c r="G160">
        <v>33540</v>
      </c>
      <c r="H160">
        <v>27710</v>
      </c>
      <c r="K160">
        <f t="shared" si="10"/>
        <v>0</v>
      </c>
      <c r="L160">
        <f t="shared" si="11"/>
        <v>0</v>
      </c>
      <c r="M160">
        <f t="shared" si="12"/>
        <v>0</v>
      </c>
      <c r="N160">
        <f t="shared" si="13"/>
        <v>0</v>
      </c>
      <c r="O160">
        <f t="shared" si="14"/>
        <v>26440</v>
      </c>
      <c r="P160" t="s">
        <v>0</v>
      </c>
      <c r="Q160" t="s">
        <v>0</v>
      </c>
    </row>
    <row r="161" spans="1:17" ht="14.25">
      <c r="A161" t="str">
        <f>TEXT(3450400082102,"0000000000000")</f>
        <v>3450400082102</v>
      </c>
      <c r="B161" t="s">
        <v>192</v>
      </c>
      <c r="C161" t="str">
        <f>TEXT(2246,"0000000")</f>
        <v>0002246</v>
      </c>
      <c r="D161" t="s">
        <v>63</v>
      </c>
      <c r="E161" t="s">
        <v>79</v>
      </c>
      <c r="F161">
        <v>24250</v>
      </c>
      <c r="G161">
        <v>33540</v>
      </c>
      <c r="H161">
        <v>27710</v>
      </c>
      <c r="K161">
        <f t="shared" si="10"/>
        <v>0</v>
      </c>
      <c r="L161">
        <f t="shared" si="11"/>
        <v>0</v>
      </c>
      <c r="M161">
        <f t="shared" si="12"/>
        <v>0</v>
      </c>
      <c r="N161">
        <f t="shared" si="13"/>
        <v>0</v>
      </c>
      <c r="O161">
        <f t="shared" si="14"/>
        <v>24250</v>
      </c>
      <c r="P161" t="s">
        <v>0</v>
      </c>
      <c r="Q161" t="s">
        <v>0</v>
      </c>
    </row>
    <row r="162" spans="1:17" ht="14.25">
      <c r="A162" t="str">
        <f>TEXT(3120101719161,"0000000000000")</f>
        <v>3120101719161</v>
      </c>
      <c r="B162" t="s">
        <v>193</v>
      </c>
      <c r="C162" t="str">
        <f>TEXT(2252,"0000000")</f>
        <v>0002252</v>
      </c>
      <c r="D162" t="s">
        <v>63</v>
      </c>
      <c r="E162" t="s">
        <v>79</v>
      </c>
      <c r="F162">
        <v>27320</v>
      </c>
      <c r="G162">
        <v>33540</v>
      </c>
      <c r="H162">
        <v>27710</v>
      </c>
      <c r="K162">
        <f t="shared" si="10"/>
        <v>0</v>
      </c>
      <c r="L162">
        <f t="shared" si="11"/>
        <v>0</v>
      </c>
      <c r="M162">
        <f t="shared" si="12"/>
        <v>0</v>
      </c>
      <c r="N162">
        <f t="shared" si="13"/>
        <v>0</v>
      </c>
      <c r="O162">
        <f t="shared" si="14"/>
        <v>27320</v>
      </c>
      <c r="P162" t="s">
        <v>0</v>
      </c>
      <c r="Q162" t="s">
        <v>0</v>
      </c>
    </row>
    <row r="163" spans="1:17" ht="14.25">
      <c r="A163" t="str">
        <f>TEXT(3120101571244,"0000000000000")</f>
        <v>3120101571244</v>
      </c>
      <c r="B163" t="s">
        <v>194</v>
      </c>
      <c r="C163" t="str">
        <f>TEXT(2253,"0000000")</f>
        <v>0002253</v>
      </c>
      <c r="D163" t="s">
        <v>63</v>
      </c>
      <c r="E163" t="s">
        <v>79</v>
      </c>
      <c r="F163">
        <v>29850</v>
      </c>
      <c r="G163">
        <v>33540</v>
      </c>
      <c r="H163">
        <v>27710</v>
      </c>
      <c r="K163">
        <f t="shared" si="10"/>
        <v>0</v>
      </c>
      <c r="L163">
        <f t="shared" si="11"/>
        <v>0</v>
      </c>
      <c r="M163">
        <f t="shared" si="12"/>
        <v>0</v>
      </c>
      <c r="N163">
        <f t="shared" si="13"/>
        <v>0</v>
      </c>
      <c r="O163">
        <f t="shared" si="14"/>
        <v>29850</v>
      </c>
      <c r="P163" t="s">
        <v>0</v>
      </c>
      <c r="Q163" t="s">
        <v>0</v>
      </c>
    </row>
    <row r="164" spans="1:17" ht="14.25">
      <c r="A164" t="str">
        <f>TEXT(3101400091202,"0000000000000")</f>
        <v>3101400091202</v>
      </c>
      <c r="B164" t="s">
        <v>195</v>
      </c>
      <c r="C164" t="str">
        <f>TEXT(2255,"0000000")</f>
        <v>0002255</v>
      </c>
      <c r="D164" t="s">
        <v>63</v>
      </c>
      <c r="E164" t="s">
        <v>79</v>
      </c>
      <c r="F164">
        <v>23380</v>
      </c>
      <c r="G164">
        <v>33540</v>
      </c>
      <c r="H164">
        <v>27710</v>
      </c>
      <c r="K164">
        <f t="shared" si="10"/>
        <v>0</v>
      </c>
      <c r="L164">
        <f t="shared" si="11"/>
        <v>0</v>
      </c>
      <c r="M164">
        <f t="shared" si="12"/>
        <v>0</v>
      </c>
      <c r="N164">
        <f t="shared" si="13"/>
        <v>0</v>
      </c>
      <c r="O164">
        <f t="shared" si="14"/>
        <v>23380</v>
      </c>
      <c r="P164" t="s">
        <v>0</v>
      </c>
      <c r="Q164" t="s">
        <v>0</v>
      </c>
    </row>
    <row r="165" spans="1:17" ht="14.25">
      <c r="A165" t="str">
        <f>TEXT(3411400394075,"0000000000000")</f>
        <v>3411400394075</v>
      </c>
      <c r="B165" t="s">
        <v>196</v>
      </c>
      <c r="C165" t="str">
        <f>TEXT(2265,"0000000")</f>
        <v>0002265</v>
      </c>
      <c r="D165" t="s">
        <v>63</v>
      </c>
      <c r="E165" t="s">
        <v>79</v>
      </c>
      <c r="F165">
        <v>19130</v>
      </c>
      <c r="G165">
        <v>33540</v>
      </c>
      <c r="H165">
        <v>16030</v>
      </c>
      <c r="K165">
        <f t="shared" si="10"/>
        <v>0</v>
      </c>
      <c r="L165">
        <f t="shared" si="11"/>
        <v>0</v>
      </c>
      <c r="M165">
        <f t="shared" si="12"/>
        <v>0</v>
      </c>
      <c r="N165">
        <f t="shared" si="13"/>
        <v>0</v>
      </c>
      <c r="O165">
        <f t="shared" si="14"/>
        <v>19130</v>
      </c>
      <c r="P165" t="s">
        <v>0</v>
      </c>
      <c r="Q165" t="s">
        <v>0</v>
      </c>
    </row>
    <row r="166" spans="1:17" ht="14.25">
      <c r="A166" t="str">
        <f>TEXT(3411600465634,"0000000000000")</f>
        <v>3411600465634</v>
      </c>
      <c r="B166" t="s">
        <v>197</v>
      </c>
      <c r="C166" t="str">
        <f>TEXT(2267,"0000000")</f>
        <v>0002267</v>
      </c>
      <c r="D166" t="s">
        <v>63</v>
      </c>
      <c r="E166" t="s">
        <v>79</v>
      </c>
      <c r="F166">
        <v>19130</v>
      </c>
      <c r="G166">
        <v>33540</v>
      </c>
      <c r="H166">
        <v>16030</v>
      </c>
      <c r="K166">
        <f t="shared" si="10"/>
        <v>0</v>
      </c>
      <c r="L166">
        <f t="shared" si="11"/>
        <v>0</v>
      </c>
      <c r="M166">
        <f t="shared" si="12"/>
        <v>0</v>
      </c>
      <c r="N166">
        <f t="shared" si="13"/>
        <v>0</v>
      </c>
      <c r="O166">
        <f t="shared" si="14"/>
        <v>19130</v>
      </c>
      <c r="P166" t="s">
        <v>0</v>
      </c>
      <c r="Q166" t="s">
        <v>0</v>
      </c>
    </row>
    <row r="167" spans="1:17" ht="14.25">
      <c r="A167" t="str">
        <f>TEXT(3710600460388,"0000000000000")</f>
        <v>3710600460388</v>
      </c>
      <c r="B167" t="s">
        <v>198</v>
      </c>
      <c r="C167" t="str">
        <f>TEXT(2277,"0000000")</f>
        <v>0002277</v>
      </c>
      <c r="D167" t="s">
        <v>63</v>
      </c>
      <c r="E167" t="s">
        <v>79</v>
      </c>
      <c r="F167">
        <v>25100</v>
      </c>
      <c r="G167">
        <v>33540</v>
      </c>
      <c r="H167">
        <v>27710</v>
      </c>
      <c r="K167">
        <f t="shared" si="10"/>
        <v>0</v>
      </c>
      <c r="L167">
        <f t="shared" si="11"/>
        <v>0</v>
      </c>
      <c r="M167">
        <f t="shared" si="12"/>
        <v>0</v>
      </c>
      <c r="N167">
        <f t="shared" si="13"/>
        <v>0</v>
      </c>
      <c r="O167">
        <f t="shared" si="14"/>
        <v>25100</v>
      </c>
      <c r="P167" t="s">
        <v>0</v>
      </c>
      <c r="Q167" t="s">
        <v>0</v>
      </c>
    </row>
    <row r="168" spans="1:17" ht="14.25">
      <c r="A168" t="str">
        <f>TEXT(3909900142230,"0000000000000")</f>
        <v>3909900142230</v>
      </c>
      <c r="B168" t="s">
        <v>199</v>
      </c>
      <c r="C168" t="str">
        <f>TEXT(2290,"0000000")</f>
        <v>0002290</v>
      </c>
      <c r="D168" t="s">
        <v>63</v>
      </c>
      <c r="E168" t="s">
        <v>79</v>
      </c>
      <c r="F168">
        <v>29850</v>
      </c>
      <c r="G168">
        <v>33540</v>
      </c>
      <c r="H168">
        <v>27710</v>
      </c>
      <c r="K168">
        <f t="shared" si="10"/>
        <v>0</v>
      </c>
      <c r="L168">
        <f t="shared" si="11"/>
        <v>0</v>
      </c>
      <c r="M168">
        <f t="shared" si="12"/>
        <v>0</v>
      </c>
      <c r="N168">
        <f t="shared" si="13"/>
        <v>0</v>
      </c>
      <c r="O168">
        <f t="shared" si="14"/>
        <v>29850</v>
      </c>
      <c r="P168" t="s">
        <v>0</v>
      </c>
      <c r="Q168" t="s">
        <v>0</v>
      </c>
    </row>
    <row r="169" spans="1:17" ht="14.25">
      <c r="A169" t="str">
        <f>TEXT(3480300427264,"0000000000000")</f>
        <v>3480300427264</v>
      </c>
      <c r="B169" t="s">
        <v>200</v>
      </c>
      <c r="C169" t="str">
        <f>TEXT(2293,"0000000")</f>
        <v>0002293</v>
      </c>
      <c r="D169" t="s">
        <v>63</v>
      </c>
      <c r="E169" t="s">
        <v>79</v>
      </c>
      <c r="F169">
        <v>28180</v>
      </c>
      <c r="G169">
        <v>33540</v>
      </c>
      <c r="H169">
        <v>27710</v>
      </c>
      <c r="K169">
        <f t="shared" si="10"/>
        <v>0</v>
      </c>
      <c r="L169">
        <f t="shared" si="11"/>
        <v>0</v>
      </c>
      <c r="M169">
        <f t="shared" si="12"/>
        <v>0</v>
      </c>
      <c r="N169">
        <f t="shared" si="13"/>
        <v>0</v>
      </c>
      <c r="O169">
        <f t="shared" si="14"/>
        <v>28180</v>
      </c>
      <c r="P169" t="s">
        <v>0</v>
      </c>
      <c r="Q169" t="s">
        <v>0</v>
      </c>
    </row>
    <row r="170" spans="1:17" ht="14.25">
      <c r="A170" t="str">
        <f>TEXT(3120400093824,"0000000000000")</f>
        <v>3120400093824</v>
      </c>
      <c r="B170" t="s">
        <v>201</v>
      </c>
      <c r="C170" t="str">
        <f>TEXT(2294,"0000000")</f>
        <v>0002294</v>
      </c>
      <c r="D170" t="s">
        <v>63</v>
      </c>
      <c r="E170" t="s">
        <v>79</v>
      </c>
      <c r="F170">
        <v>28200</v>
      </c>
      <c r="G170">
        <v>33540</v>
      </c>
      <c r="H170">
        <v>27710</v>
      </c>
      <c r="K170">
        <f t="shared" si="10"/>
        <v>0</v>
      </c>
      <c r="L170">
        <f t="shared" si="11"/>
        <v>0</v>
      </c>
      <c r="M170">
        <f t="shared" si="12"/>
        <v>0</v>
      </c>
      <c r="N170">
        <f t="shared" si="13"/>
        <v>0</v>
      </c>
      <c r="O170">
        <f t="shared" si="14"/>
        <v>28200</v>
      </c>
      <c r="P170" t="s">
        <v>0</v>
      </c>
      <c r="Q170" t="s">
        <v>0</v>
      </c>
    </row>
    <row r="171" spans="1:17" ht="14.25">
      <c r="A171" t="str">
        <f>TEXT(3540200208420,"0000000000000")</f>
        <v>3540200208420</v>
      </c>
      <c r="B171" t="s">
        <v>202</v>
      </c>
      <c r="C171" t="str">
        <f>TEXT(2296,"0000000")</f>
        <v>0002296</v>
      </c>
      <c r="D171" t="s">
        <v>63</v>
      </c>
      <c r="E171" t="s">
        <v>79</v>
      </c>
      <c r="F171">
        <v>19130</v>
      </c>
      <c r="G171">
        <v>33540</v>
      </c>
      <c r="H171">
        <v>16030</v>
      </c>
      <c r="K171">
        <f t="shared" si="10"/>
        <v>0</v>
      </c>
      <c r="L171">
        <f t="shared" si="11"/>
        <v>0</v>
      </c>
      <c r="M171">
        <f t="shared" si="12"/>
        <v>0</v>
      </c>
      <c r="N171">
        <f t="shared" si="13"/>
        <v>0</v>
      </c>
      <c r="O171">
        <f t="shared" si="14"/>
        <v>19130</v>
      </c>
      <c r="P171" t="s">
        <v>0</v>
      </c>
      <c r="Q171" t="s">
        <v>0</v>
      </c>
    </row>
    <row r="172" spans="1:17" ht="14.25">
      <c r="A172" t="str">
        <f>TEXT(3670800575279,"0000000000000")</f>
        <v>3670800575279</v>
      </c>
      <c r="B172" t="s">
        <v>203</v>
      </c>
      <c r="C172" t="str">
        <f>TEXT(2302,"0000000")</f>
        <v>0002302</v>
      </c>
      <c r="D172" t="s">
        <v>63</v>
      </c>
      <c r="E172" t="s">
        <v>79</v>
      </c>
      <c r="F172">
        <v>21240</v>
      </c>
      <c r="G172">
        <v>33540</v>
      </c>
      <c r="H172">
        <v>16030</v>
      </c>
      <c r="K172">
        <f t="shared" si="10"/>
        <v>0</v>
      </c>
      <c r="L172">
        <f t="shared" si="11"/>
        <v>0</v>
      </c>
      <c r="M172">
        <f t="shared" si="12"/>
        <v>0</v>
      </c>
      <c r="N172">
        <f t="shared" si="13"/>
        <v>0</v>
      </c>
      <c r="O172">
        <f t="shared" si="14"/>
        <v>21240</v>
      </c>
      <c r="P172" t="s">
        <v>0</v>
      </c>
      <c r="Q172" t="s">
        <v>0</v>
      </c>
    </row>
    <row r="173" spans="1:17" ht="14.25">
      <c r="A173" t="str">
        <f>TEXT(3540400466791,"0000000000000")</f>
        <v>3540400466791</v>
      </c>
      <c r="B173" t="s">
        <v>204</v>
      </c>
      <c r="C173" t="str">
        <f>TEXT(2304,"0000000")</f>
        <v>0002304</v>
      </c>
      <c r="D173" t="s">
        <v>63</v>
      </c>
      <c r="E173" t="s">
        <v>79</v>
      </c>
      <c r="F173">
        <v>21930</v>
      </c>
      <c r="G173">
        <v>33540</v>
      </c>
      <c r="H173">
        <v>27710</v>
      </c>
      <c r="K173">
        <f t="shared" si="10"/>
        <v>0</v>
      </c>
      <c r="L173">
        <f t="shared" si="11"/>
        <v>0</v>
      </c>
      <c r="M173">
        <f t="shared" si="12"/>
        <v>0</v>
      </c>
      <c r="N173">
        <f t="shared" si="13"/>
        <v>0</v>
      </c>
      <c r="O173">
        <f t="shared" si="14"/>
        <v>21930</v>
      </c>
      <c r="P173" t="s">
        <v>0</v>
      </c>
      <c r="Q173" t="s">
        <v>0</v>
      </c>
    </row>
    <row r="174" spans="1:17" ht="14.25">
      <c r="A174" t="str">
        <f>TEXT(3639900141074,"0000000000000")</f>
        <v>3639900141074</v>
      </c>
      <c r="B174" t="s">
        <v>205</v>
      </c>
      <c r="C174" t="str">
        <f>TEXT(2308,"0000000")</f>
        <v>0002308</v>
      </c>
      <c r="D174" t="s">
        <v>63</v>
      </c>
      <c r="E174" t="s">
        <v>79</v>
      </c>
      <c r="F174">
        <v>21930</v>
      </c>
      <c r="G174">
        <v>33540</v>
      </c>
      <c r="H174">
        <v>27710</v>
      </c>
      <c r="K174">
        <f t="shared" si="10"/>
        <v>0</v>
      </c>
      <c r="L174">
        <f t="shared" si="11"/>
        <v>0</v>
      </c>
      <c r="M174">
        <f t="shared" si="12"/>
        <v>0</v>
      </c>
      <c r="N174">
        <f t="shared" si="13"/>
        <v>0</v>
      </c>
      <c r="O174">
        <f t="shared" si="14"/>
        <v>21930</v>
      </c>
      <c r="P174" t="s">
        <v>0</v>
      </c>
      <c r="Q174" t="s">
        <v>0</v>
      </c>
    </row>
    <row r="175" spans="1:17" ht="14.25">
      <c r="A175" t="str">
        <f>TEXT(3540400148056,"0000000000000")</f>
        <v>3540400148056</v>
      </c>
      <c r="B175" t="s">
        <v>206</v>
      </c>
      <c r="C175" t="str">
        <f>TEXT(2326,"0000000")</f>
        <v>0002326</v>
      </c>
      <c r="D175" t="s">
        <v>63</v>
      </c>
      <c r="E175" t="s">
        <v>79</v>
      </c>
      <c r="F175">
        <v>21240</v>
      </c>
      <c r="G175">
        <v>33540</v>
      </c>
      <c r="H175">
        <v>16030</v>
      </c>
      <c r="K175">
        <f t="shared" si="10"/>
        <v>0</v>
      </c>
      <c r="L175">
        <f t="shared" si="11"/>
        <v>0</v>
      </c>
      <c r="M175">
        <f t="shared" si="12"/>
        <v>0</v>
      </c>
      <c r="N175">
        <f t="shared" si="13"/>
        <v>0</v>
      </c>
      <c r="O175">
        <f t="shared" si="14"/>
        <v>21240</v>
      </c>
      <c r="P175" t="s">
        <v>0</v>
      </c>
      <c r="Q175" t="s">
        <v>0</v>
      </c>
    </row>
    <row r="176" spans="1:17" ht="14.25">
      <c r="A176" t="str">
        <f>TEXT(3540300178921,"0000000000000")</f>
        <v>3540300178921</v>
      </c>
      <c r="B176" t="s">
        <v>207</v>
      </c>
      <c r="C176" t="str">
        <f>TEXT(2330,"0000000")</f>
        <v>0002330</v>
      </c>
      <c r="D176" t="s">
        <v>63</v>
      </c>
      <c r="E176" t="s">
        <v>79</v>
      </c>
      <c r="F176">
        <v>30400</v>
      </c>
      <c r="G176">
        <v>33540</v>
      </c>
      <c r="H176">
        <v>27710</v>
      </c>
      <c r="K176">
        <f t="shared" si="10"/>
        <v>0</v>
      </c>
      <c r="L176">
        <f t="shared" si="11"/>
        <v>0</v>
      </c>
      <c r="M176">
        <f t="shared" si="12"/>
        <v>0</v>
      </c>
      <c r="N176">
        <f t="shared" si="13"/>
        <v>0</v>
      </c>
      <c r="O176">
        <f t="shared" si="14"/>
        <v>30400</v>
      </c>
      <c r="P176" t="s">
        <v>0</v>
      </c>
      <c r="Q176" t="s">
        <v>0</v>
      </c>
    </row>
    <row r="177" spans="1:17" ht="14.25">
      <c r="A177" t="str">
        <f>TEXT(3549900045467,"0000000000000")</f>
        <v>3549900045467</v>
      </c>
      <c r="B177" t="s">
        <v>208</v>
      </c>
      <c r="C177" t="str">
        <f>TEXT(2342,"0000000")</f>
        <v>0002342</v>
      </c>
      <c r="D177" t="s">
        <v>63</v>
      </c>
      <c r="E177" t="s">
        <v>79</v>
      </c>
      <c r="F177">
        <v>19830</v>
      </c>
      <c r="G177">
        <v>33540</v>
      </c>
      <c r="H177">
        <v>16030</v>
      </c>
      <c r="K177">
        <f t="shared" si="10"/>
        <v>0</v>
      </c>
      <c r="L177">
        <f t="shared" si="11"/>
        <v>0</v>
      </c>
      <c r="M177">
        <f t="shared" si="12"/>
        <v>0</v>
      </c>
      <c r="N177">
        <f t="shared" si="13"/>
        <v>0</v>
      </c>
      <c r="O177">
        <f t="shared" si="14"/>
        <v>19830</v>
      </c>
      <c r="P177" t="s">
        <v>0</v>
      </c>
      <c r="Q177" t="s">
        <v>0</v>
      </c>
    </row>
    <row r="178" spans="1:17" ht="14.25">
      <c r="A178" t="str">
        <f>TEXT(3349900951613,"0000000000000")</f>
        <v>3349900951613</v>
      </c>
      <c r="B178" t="s">
        <v>209</v>
      </c>
      <c r="C178" t="str">
        <f>TEXT(2358,"0000000")</f>
        <v>0002358</v>
      </c>
      <c r="D178" t="s">
        <v>63</v>
      </c>
      <c r="E178" t="s">
        <v>79</v>
      </c>
      <c r="F178">
        <v>19830</v>
      </c>
      <c r="G178">
        <v>33540</v>
      </c>
      <c r="H178">
        <v>16030</v>
      </c>
      <c r="K178">
        <f t="shared" si="10"/>
        <v>0</v>
      </c>
      <c r="L178">
        <f t="shared" si="11"/>
        <v>0</v>
      </c>
      <c r="M178">
        <f t="shared" si="12"/>
        <v>0</v>
      </c>
      <c r="N178">
        <f t="shared" si="13"/>
        <v>0</v>
      </c>
      <c r="O178">
        <f t="shared" si="14"/>
        <v>19830</v>
      </c>
      <c r="P178" t="s">
        <v>0</v>
      </c>
      <c r="Q178" t="s">
        <v>0</v>
      </c>
    </row>
    <row r="179" spans="1:17" ht="14.25">
      <c r="A179" t="str">
        <f>TEXT(4550400001258,"0000000000000")</f>
        <v>4550400001258</v>
      </c>
      <c r="B179" t="s">
        <v>210</v>
      </c>
      <c r="C179" t="str">
        <f>TEXT(2364,"0000000")</f>
        <v>0002364</v>
      </c>
      <c r="D179" t="s">
        <v>63</v>
      </c>
      <c r="E179" t="s">
        <v>79</v>
      </c>
      <c r="F179">
        <v>23380</v>
      </c>
      <c r="G179">
        <v>33540</v>
      </c>
      <c r="H179">
        <v>27710</v>
      </c>
      <c r="K179">
        <f t="shared" si="10"/>
        <v>0</v>
      </c>
      <c r="L179">
        <f t="shared" si="11"/>
        <v>0</v>
      </c>
      <c r="M179">
        <f t="shared" si="12"/>
        <v>0</v>
      </c>
      <c r="N179">
        <f t="shared" si="13"/>
        <v>0</v>
      </c>
      <c r="O179">
        <f t="shared" si="14"/>
        <v>23380</v>
      </c>
      <c r="P179" t="s">
        <v>0</v>
      </c>
      <c r="Q179" t="s">
        <v>0</v>
      </c>
    </row>
    <row r="180" spans="1:17" ht="14.25">
      <c r="A180" t="str">
        <f>TEXT(3540100958184,"0000000000000")</f>
        <v>3540100958184</v>
      </c>
      <c r="B180" t="s">
        <v>211</v>
      </c>
      <c r="C180" t="str">
        <f>TEXT(2367,"0000000")</f>
        <v>0002367</v>
      </c>
      <c r="D180" t="s">
        <v>63</v>
      </c>
      <c r="E180" t="s">
        <v>79</v>
      </c>
      <c r="F180">
        <v>29850</v>
      </c>
      <c r="G180">
        <v>33540</v>
      </c>
      <c r="H180">
        <v>27710</v>
      </c>
      <c r="K180">
        <f t="shared" si="10"/>
        <v>0</v>
      </c>
      <c r="L180">
        <f t="shared" si="11"/>
        <v>0</v>
      </c>
      <c r="M180">
        <f t="shared" si="12"/>
        <v>0</v>
      </c>
      <c r="N180">
        <f t="shared" si="13"/>
        <v>0</v>
      </c>
      <c r="O180">
        <f t="shared" si="14"/>
        <v>29850</v>
      </c>
      <c r="P180" t="s">
        <v>0</v>
      </c>
      <c r="Q180" t="s">
        <v>0</v>
      </c>
    </row>
    <row r="181" spans="1:17" ht="14.25">
      <c r="A181" t="str">
        <f>TEXT(3470400396654,"0000000000000")</f>
        <v>3470400396654</v>
      </c>
      <c r="B181" t="s">
        <v>212</v>
      </c>
      <c r="C181" t="str">
        <f>TEXT(2380,"0000000")</f>
        <v>0002380</v>
      </c>
      <c r="D181" t="s">
        <v>63</v>
      </c>
      <c r="E181" t="s">
        <v>79</v>
      </c>
      <c r="F181">
        <v>19130</v>
      </c>
      <c r="G181">
        <v>33540</v>
      </c>
      <c r="H181">
        <v>16030</v>
      </c>
      <c r="K181">
        <f t="shared" si="10"/>
        <v>0</v>
      </c>
      <c r="L181">
        <f t="shared" si="11"/>
        <v>0</v>
      </c>
      <c r="M181">
        <f t="shared" si="12"/>
        <v>0</v>
      </c>
      <c r="N181">
        <f t="shared" si="13"/>
        <v>0</v>
      </c>
      <c r="O181">
        <f t="shared" si="14"/>
        <v>19130</v>
      </c>
      <c r="P181" t="s">
        <v>0</v>
      </c>
      <c r="Q181" t="s">
        <v>0</v>
      </c>
    </row>
    <row r="182" spans="1:17" ht="14.25">
      <c r="A182" t="str">
        <f>TEXT(3510100787347,"0000000000000")</f>
        <v>3510100787347</v>
      </c>
      <c r="B182" t="s">
        <v>213</v>
      </c>
      <c r="C182" t="str">
        <f>TEXT(2394,"0000000")</f>
        <v>0002394</v>
      </c>
      <c r="D182" t="s">
        <v>63</v>
      </c>
      <c r="E182" t="s">
        <v>79</v>
      </c>
      <c r="F182">
        <v>21580</v>
      </c>
      <c r="G182">
        <v>33540</v>
      </c>
      <c r="H182">
        <v>16030</v>
      </c>
      <c r="K182">
        <f t="shared" si="10"/>
        <v>0</v>
      </c>
      <c r="L182">
        <f t="shared" si="11"/>
        <v>0</v>
      </c>
      <c r="M182">
        <f t="shared" si="12"/>
        <v>0</v>
      </c>
      <c r="N182">
        <f t="shared" si="13"/>
        <v>0</v>
      </c>
      <c r="O182">
        <f t="shared" si="14"/>
        <v>21580</v>
      </c>
      <c r="P182" t="s">
        <v>0</v>
      </c>
      <c r="Q182" t="s">
        <v>0</v>
      </c>
    </row>
    <row r="183" spans="1:17" ht="14.25">
      <c r="A183" t="str">
        <f>TEXT(3569900123611,"0000000000000")</f>
        <v>3569900123611</v>
      </c>
      <c r="B183" t="s">
        <v>214</v>
      </c>
      <c r="C183" t="str">
        <f>TEXT(2403,"0000000")</f>
        <v>0002403</v>
      </c>
      <c r="D183" t="s">
        <v>63</v>
      </c>
      <c r="E183" t="s">
        <v>79</v>
      </c>
      <c r="F183">
        <v>19830</v>
      </c>
      <c r="G183">
        <v>33540</v>
      </c>
      <c r="H183">
        <v>16030</v>
      </c>
      <c r="K183">
        <f t="shared" si="10"/>
        <v>0</v>
      </c>
      <c r="L183">
        <f t="shared" si="11"/>
        <v>0</v>
      </c>
      <c r="M183">
        <f t="shared" si="12"/>
        <v>0</v>
      </c>
      <c r="N183">
        <f t="shared" si="13"/>
        <v>0</v>
      </c>
      <c r="O183">
        <f t="shared" si="14"/>
        <v>19830</v>
      </c>
      <c r="P183" t="s">
        <v>0</v>
      </c>
      <c r="Q183" t="s">
        <v>0</v>
      </c>
    </row>
    <row r="184" spans="1:17" ht="14.25">
      <c r="A184" t="str">
        <f>TEXT(3540600065154,"0000000000000")</f>
        <v>3540600065154</v>
      </c>
      <c r="B184" t="s">
        <v>215</v>
      </c>
      <c r="C184" t="str">
        <f>TEXT(2404,"0000000")</f>
        <v>0002404</v>
      </c>
      <c r="D184" t="s">
        <v>63</v>
      </c>
      <c r="E184" t="s">
        <v>79</v>
      </c>
      <c r="F184">
        <v>24250</v>
      </c>
      <c r="G184">
        <v>33540</v>
      </c>
      <c r="H184">
        <v>27710</v>
      </c>
      <c r="K184">
        <f t="shared" si="10"/>
        <v>0</v>
      </c>
      <c r="L184">
        <f t="shared" si="11"/>
        <v>0</v>
      </c>
      <c r="M184">
        <f t="shared" si="12"/>
        <v>0</v>
      </c>
      <c r="N184">
        <f t="shared" si="13"/>
        <v>0</v>
      </c>
      <c r="O184">
        <f t="shared" si="14"/>
        <v>24250</v>
      </c>
      <c r="P184" t="s">
        <v>0</v>
      </c>
      <c r="Q184" t="s">
        <v>0</v>
      </c>
    </row>
    <row r="185" spans="1:17" ht="14.25">
      <c r="A185" t="str">
        <f>TEXT(3540400129183,"0000000000000")</f>
        <v>3540400129183</v>
      </c>
      <c r="B185" t="s">
        <v>216</v>
      </c>
      <c r="C185" t="str">
        <f>TEXT(2406,"0000000")</f>
        <v>0002406</v>
      </c>
      <c r="D185" t="s">
        <v>63</v>
      </c>
      <c r="E185" t="s">
        <v>79</v>
      </c>
      <c r="F185">
        <v>24250</v>
      </c>
      <c r="G185">
        <v>33540</v>
      </c>
      <c r="H185">
        <v>27710</v>
      </c>
      <c r="K185">
        <f t="shared" si="10"/>
        <v>0</v>
      </c>
      <c r="L185">
        <f t="shared" si="11"/>
        <v>0</v>
      </c>
      <c r="M185">
        <f t="shared" si="12"/>
        <v>0</v>
      </c>
      <c r="N185">
        <f t="shared" si="13"/>
        <v>0</v>
      </c>
      <c r="O185">
        <f t="shared" si="14"/>
        <v>24250</v>
      </c>
      <c r="P185" t="s">
        <v>0</v>
      </c>
      <c r="Q185" t="s">
        <v>0</v>
      </c>
    </row>
    <row r="186" spans="1:17" ht="14.25">
      <c r="A186" t="str">
        <f>TEXT(3570700316523,"0000000000000")</f>
        <v>3570700316523</v>
      </c>
      <c r="B186" t="s">
        <v>217</v>
      </c>
      <c r="C186" t="str">
        <f>TEXT(2407,"0000000")</f>
        <v>0002407</v>
      </c>
      <c r="D186" t="s">
        <v>63</v>
      </c>
      <c r="E186" t="s">
        <v>79</v>
      </c>
      <c r="F186">
        <v>24250</v>
      </c>
      <c r="G186">
        <v>33540</v>
      </c>
      <c r="H186">
        <v>27710</v>
      </c>
      <c r="K186">
        <f t="shared" si="10"/>
        <v>0</v>
      </c>
      <c r="L186">
        <f t="shared" si="11"/>
        <v>0</v>
      </c>
      <c r="M186">
        <f t="shared" si="12"/>
        <v>0</v>
      </c>
      <c r="N186">
        <f t="shared" si="13"/>
        <v>0</v>
      </c>
      <c r="O186">
        <f t="shared" si="14"/>
        <v>24250</v>
      </c>
      <c r="P186" t="s">
        <v>0</v>
      </c>
      <c r="Q186" t="s">
        <v>0</v>
      </c>
    </row>
    <row r="187" spans="1:17" ht="14.25">
      <c r="A187" t="str">
        <f>TEXT(3100503011855,"0000000000000")</f>
        <v>3100503011855</v>
      </c>
      <c r="B187" t="s">
        <v>218</v>
      </c>
      <c r="C187" t="str">
        <f>TEXT(2409,"0000000")</f>
        <v>0002409</v>
      </c>
      <c r="D187" t="s">
        <v>63</v>
      </c>
      <c r="E187" t="s">
        <v>79</v>
      </c>
      <c r="F187">
        <v>20590</v>
      </c>
      <c r="G187">
        <v>33540</v>
      </c>
      <c r="H187">
        <v>16030</v>
      </c>
      <c r="K187">
        <f t="shared" si="10"/>
        <v>0</v>
      </c>
      <c r="L187">
        <f t="shared" si="11"/>
        <v>0</v>
      </c>
      <c r="M187">
        <f t="shared" si="12"/>
        <v>0</v>
      </c>
      <c r="N187">
        <f t="shared" si="13"/>
        <v>0</v>
      </c>
      <c r="O187">
        <f t="shared" si="14"/>
        <v>20590</v>
      </c>
      <c r="P187" t="s">
        <v>0</v>
      </c>
      <c r="Q187" t="s">
        <v>0</v>
      </c>
    </row>
    <row r="188" spans="1:17" ht="14.25">
      <c r="A188" t="str">
        <f>TEXT(5129999000479,"0000000000000")</f>
        <v>5129999000479</v>
      </c>
      <c r="B188" t="s">
        <v>219</v>
      </c>
      <c r="C188" t="str">
        <f>TEXT(2411,"0000000")</f>
        <v>0002411</v>
      </c>
      <c r="D188" t="s">
        <v>63</v>
      </c>
      <c r="E188" t="s">
        <v>79</v>
      </c>
      <c r="F188">
        <v>29990</v>
      </c>
      <c r="G188">
        <v>33540</v>
      </c>
      <c r="H188">
        <v>27710</v>
      </c>
      <c r="K188">
        <f t="shared" si="10"/>
        <v>0</v>
      </c>
      <c r="L188">
        <f t="shared" si="11"/>
        <v>0</v>
      </c>
      <c r="M188">
        <f t="shared" si="12"/>
        <v>0</v>
      </c>
      <c r="N188">
        <f t="shared" si="13"/>
        <v>0</v>
      </c>
      <c r="O188">
        <f t="shared" si="14"/>
        <v>29990</v>
      </c>
      <c r="P188" t="s">
        <v>0</v>
      </c>
      <c r="Q188" t="s">
        <v>0</v>
      </c>
    </row>
    <row r="189" spans="1:17" ht="14.25">
      <c r="A189" t="str">
        <f>TEXT(4500800001115,"0000000000000")</f>
        <v>4500800001115</v>
      </c>
      <c r="B189" t="s">
        <v>220</v>
      </c>
      <c r="C189" t="str">
        <f>TEXT(2412,"0000000")</f>
        <v>0002412</v>
      </c>
      <c r="D189" t="s">
        <v>63</v>
      </c>
      <c r="E189" t="s">
        <v>79</v>
      </c>
      <c r="F189">
        <v>22580</v>
      </c>
      <c r="G189">
        <v>33540</v>
      </c>
      <c r="H189">
        <v>27710</v>
      </c>
      <c r="K189">
        <f t="shared" si="10"/>
        <v>0</v>
      </c>
      <c r="L189">
        <f t="shared" si="11"/>
        <v>0</v>
      </c>
      <c r="M189">
        <f t="shared" si="12"/>
        <v>0</v>
      </c>
      <c r="N189">
        <f t="shared" si="13"/>
        <v>0</v>
      </c>
      <c r="O189">
        <f t="shared" si="14"/>
        <v>22580</v>
      </c>
      <c r="P189" t="s">
        <v>0</v>
      </c>
      <c r="Q189" t="s">
        <v>0</v>
      </c>
    </row>
    <row r="190" spans="1:17" ht="14.25">
      <c r="A190" t="str">
        <f>TEXT(3190100073950,"0000000000000")</f>
        <v>3190100073950</v>
      </c>
      <c r="B190" t="s">
        <v>221</v>
      </c>
      <c r="C190" t="str">
        <f>TEXT(2416,"0000000")</f>
        <v>0002416</v>
      </c>
      <c r="D190" t="s">
        <v>63</v>
      </c>
      <c r="E190" t="s">
        <v>79</v>
      </c>
      <c r="F190">
        <v>24250</v>
      </c>
      <c r="G190">
        <v>33540</v>
      </c>
      <c r="H190">
        <v>27710</v>
      </c>
      <c r="K190">
        <f t="shared" si="10"/>
        <v>0</v>
      </c>
      <c r="L190">
        <f t="shared" si="11"/>
        <v>0</v>
      </c>
      <c r="M190">
        <f t="shared" si="12"/>
        <v>0</v>
      </c>
      <c r="N190">
        <f t="shared" si="13"/>
        <v>0</v>
      </c>
      <c r="O190">
        <f t="shared" si="14"/>
        <v>24250</v>
      </c>
      <c r="P190" t="s">
        <v>0</v>
      </c>
      <c r="Q190" t="s">
        <v>0</v>
      </c>
    </row>
    <row r="191" spans="1:17" ht="14.25">
      <c r="A191" t="str">
        <f>TEXT(3549900200241,"0000000000000")</f>
        <v>3549900200241</v>
      </c>
      <c r="B191" t="s">
        <v>222</v>
      </c>
      <c r="C191" t="str">
        <f>TEXT(2417,"0000000")</f>
        <v>0002417</v>
      </c>
      <c r="D191" t="s">
        <v>63</v>
      </c>
      <c r="E191" t="s">
        <v>79</v>
      </c>
      <c r="F191">
        <v>24250</v>
      </c>
      <c r="G191">
        <v>33540</v>
      </c>
      <c r="H191">
        <v>27710</v>
      </c>
      <c r="K191">
        <f t="shared" si="10"/>
        <v>0</v>
      </c>
      <c r="L191">
        <f t="shared" si="11"/>
        <v>0</v>
      </c>
      <c r="M191">
        <f t="shared" si="12"/>
        <v>0</v>
      </c>
      <c r="N191">
        <f t="shared" si="13"/>
        <v>0</v>
      </c>
      <c r="O191">
        <f t="shared" si="14"/>
        <v>24250</v>
      </c>
      <c r="P191" t="s">
        <v>0</v>
      </c>
      <c r="Q191" t="s">
        <v>0</v>
      </c>
    </row>
    <row r="192" spans="1:17" ht="14.25">
      <c r="A192" t="str">
        <f>TEXT(3501500464180,"0000000000000")</f>
        <v>3501500464180</v>
      </c>
      <c r="B192" t="s">
        <v>223</v>
      </c>
      <c r="C192" t="str">
        <f>TEXT(2424,"0000000")</f>
        <v>0002424</v>
      </c>
      <c r="D192" t="s">
        <v>63</v>
      </c>
      <c r="E192" t="s">
        <v>79</v>
      </c>
      <c r="F192">
        <v>24250</v>
      </c>
      <c r="G192">
        <v>33540</v>
      </c>
      <c r="H192">
        <v>27710</v>
      </c>
      <c r="K192">
        <f t="shared" si="10"/>
        <v>0</v>
      </c>
      <c r="L192">
        <f t="shared" si="11"/>
        <v>0</v>
      </c>
      <c r="M192">
        <f t="shared" si="12"/>
        <v>0</v>
      </c>
      <c r="N192">
        <f t="shared" si="13"/>
        <v>0</v>
      </c>
      <c r="O192">
        <f t="shared" si="14"/>
        <v>24250</v>
      </c>
      <c r="P192" t="s">
        <v>0</v>
      </c>
      <c r="Q192" t="s">
        <v>0</v>
      </c>
    </row>
    <row r="193" spans="1:17" ht="14.25">
      <c r="A193" t="str">
        <f>TEXT(3440700342631,"0000000000000")</f>
        <v>3440700342631</v>
      </c>
      <c r="B193" t="s">
        <v>224</v>
      </c>
      <c r="C193" t="str">
        <f>TEXT(2432,"0000000")</f>
        <v>0002432</v>
      </c>
      <c r="D193" t="s">
        <v>63</v>
      </c>
      <c r="E193" t="s">
        <v>79</v>
      </c>
      <c r="F193">
        <v>15870</v>
      </c>
      <c r="G193">
        <v>33540</v>
      </c>
      <c r="H193">
        <v>16030</v>
      </c>
      <c r="K193">
        <f t="shared" si="10"/>
        <v>0</v>
      </c>
      <c r="L193">
        <f t="shared" si="11"/>
        <v>0</v>
      </c>
      <c r="M193">
        <f t="shared" si="12"/>
        <v>0</v>
      </c>
      <c r="N193">
        <f t="shared" si="13"/>
        <v>0</v>
      </c>
      <c r="O193">
        <f t="shared" si="14"/>
        <v>15870</v>
      </c>
      <c r="P193" t="s">
        <v>0</v>
      </c>
      <c r="Q193" t="s">
        <v>0</v>
      </c>
    </row>
    <row r="194" spans="1:17" ht="14.25">
      <c r="A194" t="str">
        <f>TEXT(3930300032591,"0000000000000")</f>
        <v>3930300032591</v>
      </c>
      <c r="B194" t="s">
        <v>225</v>
      </c>
      <c r="C194" t="str">
        <f>TEXT(2433,"0000000")</f>
        <v>0002433</v>
      </c>
      <c r="D194" t="s">
        <v>63</v>
      </c>
      <c r="E194" t="s">
        <v>79</v>
      </c>
      <c r="F194">
        <v>16190</v>
      </c>
      <c r="G194">
        <v>33540</v>
      </c>
      <c r="H194">
        <v>16030</v>
      </c>
      <c r="K194">
        <f t="shared" si="10"/>
        <v>0</v>
      </c>
      <c r="L194">
        <f t="shared" si="11"/>
        <v>0</v>
      </c>
      <c r="M194">
        <f t="shared" si="12"/>
        <v>0</v>
      </c>
      <c r="N194">
        <f t="shared" si="13"/>
        <v>0</v>
      </c>
      <c r="O194">
        <f t="shared" si="14"/>
        <v>16190</v>
      </c>
      <c r="P194" t="s">
        <v>0</v>
      </c>
      <c r="Q194" t="s">
        <v>0</v>
      </c>
    </row>
    <row r="195" spans="1:17" ht="14.25">
      <c r="A195" t="str">
        <f>TEXT(3849800046663,"0000000000000")</f>
        <v>3849800046663</v>
      </c>
      <c r="B195" t="s">
        <v>226</v>
      </c>
      <c r="C195" t="str">
        <f>TEXT(2435,"0000000")</f>
        <v>0002435</v>
      </c>
      <c r="D195" t="s">
        <v>63</v>
      </c>
      <c r="E195" t="s">
        <v>79</v>
      </c>
      <c r="F195">
        <v>24250</v>
      </c>
      <c r="G195">
        <v>33540</v>
      </c>
      <c r="H195">
        <v>27710</v>
      </c>
      <c r="K195">
        <f t="shared" si="10"/>
        <v>0</v>
      </c>
      <c r="L195">
        <f t="shared" si="11"/>
        <v>0</v>
      </c>
      <c r="M195">
        <f t="shared" si="12"/>
        <v>0</v>
      </c>
      <c r="N195">
        <f t="shared" si="13"/>
        <v>0</v>
      </c>
      <c r="O195">
        <f t="shared" si="14"/>
        <v>24250</v>
      </c>
      <c r="P195" t="s">
        <v>0</v>
      </c>
      <c r="Q195" t="s">
        <v>0</v>
      </c>
    </row>
    <row r="196" spans="1:17" ht="14.25">
      <c r="A196" t="str">
        <f>TEXT(3849900083625,"0000000000000")</f>
        <v>3849900083625</v>
      </c>
      <c r="B196" t="s">
        <v>227</v>
      </c>
      <c r="C196" t="str">
        <f>TEXT(2437,"0000000")</f>
        <v>0002437</v>
      </c>
      <c r="D196" t="s">
        <v>63</v>
      </c>
      <c r="E196" t="s">
        <v>79</v>
      </c>
      <c r="F196">
        <v>29850</v>
      </c>
      <c r="G196">
        <v>33540</v>
      </c>
      <c r="H196">
        <v>27710</v>
      </c>
      <c r="K196">
        <f t="shared" si="10"/>
        <v>0</v>
      </c>
      <c r="L196">
        <f t="shared" si="11"/>
        <v>0</v>
      </c>
      <c r="M196">
        <f t="shared" si="12"/>
        <v>0</v>
      </c>
      <c r="N196">
        <f t="shared" si="13"/>
        <v>0</v>
      </c>
      <c r="O196">
        <f t="shared" si="14"/>
        <v>29850</v>
      </c>
      <c r="P196" t="s">
        <v>0</v>
      </c>
      <c r="Q196" t="s">
        <v>0</v>
      </c>
    </row>
    <row r="197" spans="1:17" ht="14.25">
      <c r="A197" t="str">
        <f>TEXT(5860300017123,"0000000000000")</f>
        <v>5860300017123</v>
      </c>
      <c r="B197" t="s">
        <v>228</v>
      </c>
      <c r="C197" t="str">
        <f>TEXT(2441,"0000000")</f>
        <v>0002441</v>
      </c>
      <c r="D197" t="s">
        <v>63</v>
      </c>
      <c r="E197" t="s">
        <v>79</v>
      </c>
      <c r="F197">
        <v>29850</v>
      </c>
      <c r="G197">
        <v>33540</v>
      </c>
      <c r="H197">
        <v>27710</v>
      </c>
      <c r="K197">
        <f t="shared" si="10"/>
        <v>0</v>
      </c>
      <c r="L197">
        <f t="shared" si="11"/>
        <v>0</v>
      </c>
      <c r="M197">
        <f t="shared" si="12"/>
        <v>0</v>
      </c>
      <c r="N197">
        <f t="shared" si="13"/>
        <v>0</v>
      </c>
      <c r="O197">
        <f t="shared" si="14"/>
        <v>29850</v>
      </c>
      <c r="P197" t="s">
        <v>0</v>
      </c>
      <c r="Q197" t="s">
        <v>0</v>
      </c>
    </row>
    <row r="198" spans="1:17" ht="14.25">
      <c r="A198" t="str">
        <f>TEXT(3801500230127,"0000000000000")</f>
        <v>3801500230127</v>
      </c>
      <c r="B198" t="s">
        <v>229</v>
      </c>
      <c r="C198" t="str">
        <f>TEXT(2443,"0000000")</f>
        <v>0002443</v>
      </c>
      <c r="D198" t="s">
        <v>63</v>
      </c>
      <c r="E198" t="s">
        <v>79</v>
      </c>
      <c r="F198">
        <v>21930</v>
      </c>
      <c r="G198">
        <v>33540</v>
      </c>
      <c r="H198">
        <v>27710</v>
      </c>
      <c r="K198">
        <f t="shared" si="10"/>
        <v>0</v>
      </c>
      <c r="L198">
        <f t="shared" si="11"/>
        <v>0</v>
      </c>
      <c r="M198">
        <f t="shared" si="12"/>
        <v>0</v>
      </c>
      <c r="N198">
        <f t="shared" si="13"/>
        <v>0</v>
      </c>
      <c r="O198">
        <f t="shared" si="14"/>
        <v>21930</v>
      </c>
      <c r="P198" t="s">
        <v>0</v>
      </c>
      <c r="Q198" t="s">
        <v>0</v>
      </c>
    </row>
    <row r="199" spans="1:17" ht="14.25">
      <c r="A199" t="str">
        <f>TEXT(3101801329871,"0000000000000")</f>
        <v>3101801329871</v>
      </c>
      <c r="B199" t="s">
        <v>230</v>
      </c>
      <c r="C199" t="str">
        <f>TEXT(2451,"0000000")</f>
        <v>0002451</v>
      </c>
      <c r="D199" t="s">
        <v>63</v>
      </c>
      <c r="E199" t="s">
        <v>79</v>
      </c>
      <c r="F199">
        <v>23810</v>
      </c>
      <c r="G199">
        <v>33540</v>
      </c>
      <c r="H199">
        <v>27710</v>
      </c>
      <c r="K199">
        <f aca="true" t="shared" si="15" ref="K199:K218">ROUNDUP(($H199*$J199/100),-1)</f>
        <v>0</v>
      </c>
      <c r="L199">
        <f aca="true" t="shared" si="16" ref="L199:L218">IF($F199+$K199&lt;=$G199,$K199,$G199-$F199)</f>
        <v>0</v>
      </c>
      <c r="M199">
        <f aca="true" t="shared" si="17" ref="M199:M218">IF($F199+$K199&lt;=$G199,0,($H199*$J199/100)-$L199)</f>
        <v>0</v>
      </c>
      <c r="N199">
        <f aca="true" t="shared" si="18" ref="N199:N218">$L199+$M199</f>
        <v>0</v>
      </c>
      <c r="O199">
        <f aca="true" t="shared" si="19" ref="O199:O218">IF($F199+$K199&lt;=$G199,$F199+$K199,$G199)</f>
        <v>23810</v>
      </c>
      <c r="P199" t="s">
        <v>0</v>
      </c>
      <c r="Q199" t="s">
        <v>0</v>
      </c>
    </row>
    <row r="200" spans="1:17" ht="14.25">
      <c r="A200" t="str">
        <f>TEXT(3210300935971,"0000000000000")</f>
        <v>3210300935971</v>
      </c>
      <c r="B200" t="s">
        <v>231</v>
      </c>
      <c r="C200" t="str">
        <f>TEXT(2452,"0000000")</f>
        <v>0002452</v>
      </c>
      <c r="D200" t="s">
        <v>63</v>
      </c>
      <c r="E200" t="s">
        <v>79</v>
      </c>
      <c r="F200">
        <v>23380</v>
      </c>
      <c r="G200">
        <v>33540</v>
      </c>
      <c r="H200">
        <v>27710</v>
      </c>
      <c r="K200">
        <f t="shared" si="15"/>
        <v>0</v>
      </c>
      <c r="L200">
        <f t="shared" si="16"/>
        <v>0</v>
      </c>
      <c r="M200">
        <f t="shared" si="17"/>
        <v>0</v>
      </c>
      <c r="N200">
        <f t="shared" si="18"/>
        <v>0</v>
      </c>
      <c r="O200">
        <f t="shared" si="19"/>
        <v>23380</v>
      </c>
      <c r="P200" t="s">
        <v>0</v>
      </c>
      <c r="Q200" t="s">
        <v>0</v>
      </c>
    </row>
    <row r="201" spans="1:17" ht="14.25">
      <c r="A201" t="str">
        <f>TEXT(3801600246432,"0000000000000")</f>
        <v>3801600246432</v>
      </c>
      <c r="B201" t="s">
        <v>232</v>
      </c>
      <c r="C201" t="str">
        <f>TEXT(2460,"0000000")</f>
        <v>0002460</v>
      </c>
      <c r="D201" t="s">
        <v>63</v>
      </c>
      <c r="E201" t="s">
        <v>79</v>
      </c>
      <c r="F201">
        <v>21580</v>
      </c>
      <c r="G201">
        <v>33540</v>
      </c>
      <c r="H201">
        <v>16030</v>
      </c>
      <c r="K201">
        <f t="shared" si="15"/>
        <v>0</v>
      </c>
      <c r="L201">
        <f t="shared" si="16"/>
        <v>0</v>
      </c>
      <c r="M201">
        <f t="shared" si="17"/>
        <v>0</v>
      </c>
      <c r="N201">
        <f t="shared" si="18"/>
        <v>0</v>
      </c>
      <c r="O201">
        <f t="shared" si="19"/>
        <v>21580</v>
      </c>
      <c r="P201" t="s">
        <v>0</v>
      </c>
      <c r="Q201" t="s">
        <v>0</v>
      </c>
    </row>
    <row r="202" spans="1:17" ht="14.25">
      <c r="A202" t="str">
        <f>TEXT(3250400610852,"0000000000000")</f>
        <v>3250400610852</v>
      </c>
      <c r="B202" t="s">
        <v>233</v>
      </c>
      <c r="C202" t="str">
        <f>TEXT(2462,"0000000")</f>
        <v>0002462</v>
      </c>
      <c r="D202" t="s">
        <v>63</v>
      </c>
      <c r="E202" t="s">
        <v>79</v>
      </c>
      <c r="F202">
        <v>21000</v>
      </c>
      <c r="G202">
        <v>33540</v>
      </c>
      <c r="H202">
        <v>16030</v>
      </c>
      <c r="K202">
        <f t="shared" si="15"/>
        <v>0</v>
      </c>
      <c r="L202">
        <f t="shared" si="16"/>
        <v>0</v>
      </c>
      <c r="M202">
        <f t="shared" si="17"/>
        <v>0</v>
      </c>
      <c r="N202">
        <f t="shared" si="18"/>
        <v>0</v>
      </c>
      <c r="O202">
        <f t="shared" si="19"/>
        <v>21000</v>
      </c>
      <c r="P202" t="s">
        <v>0</v>
      </c>
      <c r="Q202" t="s">
        <v>0</v>
      </c>
    </row>
    <row r="203" spans="1:17" ht="14.25">
      <c r="A203" t="str">
        <f>TEXT(3840100027218,"0000000000000")</f>
        <v>3840100027218</v>
      </c>
      <c r="B203" t="s">
        <v>234</v>
      </c>
      <c r="C203" t="str">
        <f>TEXT(2466,"0000000")</f>
        <v>0002466</v>
      </c>
      <c r="D203" t="s">
        <v>63</v>
      </c>
      <c r="E203" t="s">
        <v>79</v>
      </c>
      <c r="F203">
        <v>24690</v>
      </c>
      <c r="G203">
        <v>33540</v>
      </c>
      <c r="H203">
        <v>27710</v>
      </c>
      <c r="K203">
        <f t="shared" si="15"/>
        <v>0</v>
      </c>
      <c r="L203">
        <f t="shared" si="16"/>
        <v>0</v>
      </c>
      <c r="M203">
        <f t="shared" si="17"/>
        <v>0</v>
      </c>
      <c r="N203">
        <f t="shared" si="18"/>
        <v>0</v>
      </c>
      <c r="O203">
        <f t="shared" si="19"/>
        <v>24690</v>
      </c>
      <c r="P203" t="s">
        <v>0</v>
      </c>
      <c r="Q203" t="s">
        <v>0</v>
      </c>
    </row>
    <row r="204" spans="1:17" ht="14.25">
      <c r="A204" t="str">
        <f>TEXT(3900100272696,"0000000000000")</f>
        <v>3900100272696</v>
      </c>
      <c r="B204" t="s">
        <v>235</v>
      </c>
      <c r="C204" t="str">
        <f>TEXT(2467,"0000000")</f>
        <v>0002467</v>
      </c>
      <c r="D204" t="s">
        <v>63</v>
      </c>
      <c r="E204" t="s">
        <v>79</v>
      </c>
      <c r="F204">
        <v>24250</v>
      </c>
      <c r="G204">
        <v>33540</v>
      </c>
      <c r="H204">
        <v>27710</v>
      </c>
      <c r="K204">
        <f t="shared" si="15"/>
        <v>0</v>
      </c>
      <c r="L204">
        <f t="shared" si="16"/>
        <v>0</v>
      </c>
      <c r="M204">
        <f t="shared" si="17"/>
        <v>0</v>
      </c>
      <c r="N204">
        <f t="shared" si="18"/>
        <v>0</v>
      </c>
      <c r="O204">
        <f t="shared" si="19"/>
        <v>24250</v>
      </c>
      <c r="P204" t="s">
        <v>0</v>
      </c>
      <c r="Q204" t="s">
        <v>0</v>
      </c>
    </row>
    <row r="205" spans="1:17" ht="14.25">
      <c r="A205" t="str">
        <f>TEXT(3901100204713,"0000000000000")</f>
        <v>3901100204713</v>
      </c>
      <c r="B205" t="s">
        <v>236</v>
      </c>
      <c r="C205" t="str">
        <f>TEXT(2468,"0000000")</f>
        <v>0002468</v>
      </c>
      <c r="D205" t="s">
        <v>63</v>
      </c>
      <c r="E205" t="s">
        <v>79</v>
      </c>
      <c r="F205">
        <v>29850</v>
      </c>
      <c r="G205">
        <v>33540</v>
      </c>
      <c r="H205">
        <v>27710</v>
      </c>
      <c r="K205">
        <f t="shared" si="15"/>
        <v>0</v>
      </c>
      <c r="L205">
        <f t="shared" si="16"/>
        <v>0</v>
      </c>
      <c r="M205">
        <f t="shared" si="17"/>
        <v>0</v>
      </c>
      <c r="N205">
        <f t="shared" si="18"/>
        <v>0</v>
      </c>
      <c r="O205">
        <f t="shared" si="19"/>
        <v>29850</v>
      </c>
      <c r="P205" t="s">
        <v>0</v>
      </c>
      <c r="Q205" t="s">
        <v>0</v>
      </c>
    </row>
    <row r="206" spans="1:17" ht="14.25">
      <c r="A206" t="str">
        <f>TEXT(3939900079406,"0000000000000")</f>
        <v>3939900079406</v>
      </c>
      <c r="B206" t="s">
        <v>237</v>
      </c>
      <c r="C206" t="str">
        <f>TEXT(2469,"0000000")</f>
        <v>0002469</v>
      </c>
      <c r="D206" t="s">
        <v>63</v>
      </c>
      <c r="E206" t="s">
        <v>79</v>
      </c>
      <c r="F206">
        <v>21000</v>
      </c>
      <c r="G206">
        <v>33540</v>
      </c>
      <c r="H206">
        <v>16030</v>
      </c>
      <c r="K206">
        <f t="shared" si="15"/>
        <v>0</v>
      </c>
      <c r="L206">
        <f t="shared" si="16"/>
        <v>0</v>
      </c>
      <c r="M206">
        <f t="shared" si="17"/>
        <v>0</v>
      </c>
      <c r="N206">
        <f t="shared" si="18"/>
        <v>0</v>
      </c>
      <c r="O206">
        <f t="shared" si="19"/>
        <v>21000</v>
      </c>
      <c r="P206" t="s">
        <v>0</v>
      </c>
      <c r="Q206" t="s">
        <v>0</v>
      </c>
    </row>
    <row r="207" spans="1:17" ht="14.25">
      <c r="A207" t="str">
        <f>TEXT(3900800067921,"0000000000000")</f>
        <v>3900800067921</v>
      </c>
      <c r="B207" t="s">
        <v>238</v>
      </c>
      <c r="C207" t="str">
        <f>TEXT(2481,"0000000")</f>
        <v>0002481</v>
      </c>
      <c r="D207" t="s">
        <v>63</v>
      </c>
      <c r="E207" t="s">
        <v>79</v>
      </c>
      <c r="F207">
        <v>23810</v>
      </c>
      <c r="G207">
        <v>33540</v>
      </c>
      <c r="H207">
        <v>27710</v>
      </c>
      <c r="K207">
        <f t="shared" si="15"/>
        <v>0</v>
      </c>
      <c r="L207">
        <f t="shared" si="16"/>
        <v>0</v>
      </c>
      <c r="M207">
        <f t="shared" si="17"/>
        <v>0</v>
      </c>
      <c r="N207">
        <f t="shared" si="18"/>
        <v>0</v>
      </c>
      <c r="O207">
        <f t="shared" si="19"/>
        <v>23810</v>
      </c>
      <c r="P207" t="s">
        <v>0</v>
      </c>
      <c r="Q207" t="s">
        <v>0</v>
      </c>
    </row>
    <row r="208" spans="1:17" ht="14.25">
      <c r="A208" t="str">
        <f>TEXT(3520300049480,"0000000000000")</f>
        <v>3520300049480</v>
      </c>
      <c r="B208" t="s">
        <v>239</v>
      </c>
      <c r="C208" t="str">
        <f>TEXT(2543,"0000000")</f>
        <v>0002543</v>
      </c>
      <c r="D208" t="s">
        <v>63</v>
      </c>
      <c r="E208" t="s">
        <v>79</v>
      </c>
      <c r="F208">
        <v>30120</v>
      </c>
      <c r="G208">
        <v>33540</v>
      </c>
      <c r="H208">
        <v>27710</v>
      </c>
      <c r="K208">
        <f t="shared" si="15"/>
        <v>0</v>
      </c>
      <c r="L208">
        <f t="shared" si="16"/>
        <v>0</v>
      </c>
      <c r="M208">
        <f t="shared" si="17"/>
        <v>0</v>
      </c>
      <c r="N208">
        <f t="shared" si="18"/>
        <v>0</v>
      </c>
      <c r="O208">
        <f t="shared" si="19"/>
        <v>30120</v>
      </c>
      <c r="P208" t="s">
        <v>0</v>
      </c>
      <c r="Q208" t="s">
        <v>0</v>
      </c>
    </row>
    <row r="209" spans="1:17" ht="14.25">
      <c r="A209" t="str">
        <f>TEXT(3330100843141,"0000000000000")</f>
        <v>3330100843141</v>
      </c>
      <c r="B209" t="s">
        <v>240</v>
      </c>
      <c r="C209" t="str">
        <f>TEXT(2621,"0000000")</f>
        <v>0002621</v>
      </c>
      <c r="D209" t="s">
        <v>63</v>
      </c>
      <c r="E209" t="s">
        <v>79</v>
      </c>
      <c r="F209">
        <v>24690</v>
      </c>
      <c r="G209">
        <v>33540</v>
      </c>
      <c r="H209">
        <v>27710</v>
      </c>
      <c r="K209">
        <f t="shared" si="15"/>
        <v>0</v>
      </c>
      <c r="L209">
        <f t="shared" si="16"/>
        <v>0</v>
      </c>
      <c r="M209">
        <f t="shared" si="17"/>
        <v>0</v>
      </c>
      <c r="N209">
        <f t="shared" si="18"/>
        <v>0</v>
      </c>
      <c r="O209">
        <f t="shared" si="19"/>
        <v>24690</v>
      </c>
      <c r="P209" t="s">
        <v>0</v>
      </c>
      <c r="Q209" t="s">
        <v>0</v>
      </c>
    </row>
    <row r="210" spans="1:17" ht="14.25">
      <c r="A210" t="str">
        <f>TEXT(3920600652498,"0000000000000")</f>
        <v>3920600652498</v>
      </c>
      <c r="B210" t="s">
        <v>241</v>
      </c>
      <c r="C210" t="str">
        <f>TEXT(2715,"0000000")</f>
        <v>0002715</v>
      </c>
      <c r="D210" t="s">
        <v>63</v>
      </c>
      <c r="E210" t="s">
        <v>79</v>
      </c>
      <c r="F210">
        <v>22950</v>
      </c>
      <c r="G210">
        <v>33540</v>
      </c>
      <c r="H210">
        <v>27710</v>
      </c>
      <c r="K210">
        <f t="shared" si="15"/>
        <v>0</v>
      </c>
      <c r="L210">
        <f t="shared" si="16"/>
        <v>0</v>
      </c>
      <c r="M210">
        <f t="shared" si="17"/>
        <v>0</v>
      </c>
      <c r="N210">
        <f t="shared" si="18"/>
        <v>0</v>
      </c>
      <c r="O210">
        <f t="shared" si="19"/>
        <v>22950</v>
      </c>
      <c r="P210" t="s">
        <v>0</v>
      </c>
      <c r="Q210" t="s">
        <v>0</v>
      </c>
    </row>
    <row r="211" spans="1:17" ht="14.25">
      <c r="A211" t="str">
        <f>TEXT(3100202577442,"0000000000000")</f>
        <v>3100202577442</v>
      </c>
      <c r="B211" t="s">
        <v>242</v>
      </c>
      <c r="C211" t="str">
        <f>TEXT(2757,"0000000")</f>
        <v>0002757</v>
      </c>
      <c r="D211" t="s">
        <v>63</v>
      </c>
      <c r="E211" t="s">
        <v>79</v>
      </c>
      <c r="F211">
        <v>23810</v>
      </c>
      <c r="G211">
        <v>33540</v>
      </c>
      <c r="H211">
        <v>27710</v>
      </c>
      <c r="K211">
        <f t="shared" si="15"/>
        <v>0</v>
      </c>
      <c r="L211">
        <f t="shared" si="16"/>
        <v>0</v>
      </c>
      <c r="M211">
        <f t="shared" si="17"/>
        <v>0</v>
      </c>
      <c r="N211">
        <f t="shared" si="18"/>
        <v>0</v>
      </c>
      <c r="O211">
        <f t="shared" si="19"/>
        <v>23810</v>
      </c>
      <c r="P211" t="s">
        <v>0</v>
      </c>
      <c r="Q211" t="s">
        <v>0</v>
      </c>
    </row>
    <row r="212" spans="1:17" ht="14.25">
      <c r="A212" t="str">
        <f>TEXT(3540400134314,"0000000000000")</f>
        <v>3540400134314</v>
      </c>
      <c r="B212" t="s">
        <v>243</v>
      </c>
      <c r="C212" t="str">
        <f>TEXT(2822,"0000000")</f>
        <v>0002822</v>
      </c>
      <c r="D212" t="s">
        <v>63</v>
      </c>
      <c r="E212" t="s">
        <v>79</v>
      </c>
      <c r="F212">
        <v>29850</v>
      </c>
      <c r="G212">
        <v>33540</v>
      </c>
      <c r="H212">
        <v>27710</v>
      </c>
      <c r="K212">
        <f t="shared" si="15"/>
        <v>0</v>
      </c>
      <c r="L212">
        <f t="shared" si="16"/>
        <v>0</v>
      </c>
      <c r="M212">
        <f t="shared" si="17"/>
        <v>0</v>
      </c>
      <c r="N212">
        <f t="shared" si="18"/>
        <v>0</v>
      </c>
      <c r="O212">
        <f t="shared" si="19"/>
        <v>29850</v>
      </c>
      <c r="P212" t="s">
        <v>0</v>
      </c>
      <c r="Q212" t="s">
        <v>0</v>
      </c>
    </row>
    <row r="213" spans="1:17" ht="14.25">
      <c r="A213" t="str">
        <f>TEXT(3340500550524,"0000000000000")</f>
        <v>3340500550524</v>
      </c>
      <c r="B213" t="s">
        <v>244</v>
      </c>
      <c r="C213" t="str">
        <f>TEXT(2957,"0000000")</f>
        <v>0002957</v>
      </c>
      <c r="D213" t="s">
        <v>63</v>
      </c>
      <c r="E213" t="s">
        <v>79</v>
      </c>
      <c r="F213">
        <v>18450</v>
      </c>
      <c r="G213">
        <v>33540</v>
      </c>
      <c r="H213">
        <v>16030</v>
      </c>
      <c r="K213">
        <f t="shared" si="15"/>
        <v>0</v>
      </c>
      <c r="L213">
        <f t="shared" si="16"/>
        <v>0</v>
      </c>
      <c r="M213">
        <f t="shared" si="17"/>
        <v>0</v>
      </c>
      <c r="N213">
        <f t="shared" si="18"/>
        <v>0</v>
      </c>
      <c r="O213">
        <f t="shared" si="19"/>
        <v>18450</v>
      </c>
      <c r="P213" t="s">
        <v>0</v>
      </c>
      <c r="Q213" t="s">
        <v>0</v>
      </c>
    </row>
    <row r="214" spans="1:17" ht="14.25">
      <c r="A214" t="str">
        <f>TEXT(3540400553724,"0000000000000")</f>
        <v>3540400553724</v>
      </c>
      <c r="B214" t="s">
        <v>245</v>
      </c>
      <c r="C214" t="str">
        <f>TEXT(2958,"0000000")</f>
        <v>0002958</v>
      </c>
      <c r="D214" t="s">
        <v>63</v>
      </c>
      <c r="E214" t="s">
        <v>79</v>
      </c>
      <c r="F214">
        <v>19830</v>
      </c>
      <c r="G214">
        <v>33540</v>
      </c>
      <c r="H214">
        <v>16030</v>
      </c>
      <c r="K214">
        <f t="shared" si="15"/>
        <v>0</v>
      </c>
      <c r="L214">
        <f t="shared" si="16"/>
        <v>0</v>
      </c>
      <c r="M214">
        <f t="shared" si="17"/>
        <v>0</v>
      </c>
      <c r="N214">
        <f t="shared" si="18"/>
        <v>0</v>
      </c>
      <c r="O214">
        <f t="shared" si="19"/>
        <v>19830</v>
      </c>
      <c r="P214" t="s">
        <v>0</v>
      </c>
      <c r="Q214" t="s">
        <v>0</v>
      </c>
    </row>
    <row r="215" spans="1:17" ht="14.25">
      <c r="A215" t="str">
        <f>TEXT(3540400697599,"0000000000000")</f>
        <v>3540400697599</v>
      </c>
      <c r="B215" t="s">
        <v>246</v>
      </c>
      <c r="C215" t="str">
        <f>TEXT(2959,"0000000")</f>
        <v>0002959</v>
      </c>
      <c r="D215" t="s">
        <v>63</v>
      </c>
      <c r="E215" t="s">
        <v>79</v>
      </c>
      <c r="F215">
        <v>22580</v>
      </c>
      <c r="G215">
        <v>33540</v>
      </c>
      <c r="H215">
        <v>27710</v>
      </c>
      <c r="K215">
        <f t="shared" si="15"/>
        <v>0</v>
      </c>
      <c r="L215">
        <f t="shared" si="16"/>
        <v>0</v>
      </c>
      <c r="M215">
        <f t="shared" si="17"/>
        <v>0</v>
      </c>
      <c r="N215">
        <f t="shared" si="18"/>
        <v>0</v>
      </c>
      <c r="O215">
        <f t="shared" si="19"/>
        <v>22580</v>
      </c>
      <c r="P215" t="s">
        <v>0</v>
      </c>
      <c r="Q215" t="s">
        <v>0</v>
      </c>
    </row>
    <row r="216" spans="1:17" ht="14.25">
      <c r="A216" t="str">
        <f>TEXT(3800700273902,"0000000000000")</f>
        <v>3800700273902</v>
      </c>
      <c r="B216" t="s">
        <v>247</v>
      </c>
      <c r="C216" t="str">
        <f>TEXT(2961,"0000000")</f>
        <v>0002961</v>
      </c>
      <c r="D216" t="s">
        <v>63</v>
      </c>
      <c r="E216" t="s">
        <v>79</v>
      </c>
      <c r="F216">
        <v>19830</v>
      </c>
      <c r="G216">
        <v>33540</v>
      </c>
      <c r="H216">
        <v>16030</v>
      </c>
      <c r="K216">
        <f t="shared" si="15"/>
        <v>0</v>
      </c>
      <c r="L216">
        <f t="shared" si="16"/>
        <v>0</v>
      </c>
      <c r="M216">
        <f t="shared" si="17"/>
        <v>0</v>
      </c>
      <c r="N216">
        <f t="shared" si="18"/>
        <v>0</v>
      </c>
      <c r="O216">
        <f t="shared" si="19"/>
        <v>19830</v>
      </c>
      <c r="P216" t="s">
        <v>0</v>
      </c>
      <c r="Q216" t="s">
        <v>0</v>
      </c>
    </row>
    <row r="217" spans="1:17" ht="14.25">
      <c r="A217" t="str">
        <f>TEXT(4459900002767,"0000000000000")</f>
        <v>4459900002767</v>
      </c>
      <c r="B217" t="s">
        <v>248</v>
      </c>
      <c r="C217" t="str">
        <f>TEXT(2270,"0000000")</f>
        <v>0002270</v>
      </c>
      <c r="D217" t="s">
        <v>63</v>
      </c>
      <c r="E217" t="s">
        <v>249</v>
      </c>
      <c r="F217">
        <v>10460</v>
      </c>
      <c r="G217">
        <v>18190</v>
      </c>
      <c r="H217">
        <v>10790</v>
      </c>
      <c r="K217">
        <f t="shared" si="15"/>
        <v>0</v>
      </c>
      <c r="L217">
        <f t="shared" si="16"/>
        <v>0</v>
      </c>
      <c r="M217">
        <f t="shared" si="17"/>
        <v>0</v>
      </c>
      <c r="N217">
        <f t="shared" si="18"/>
        <v>0</v>
      </c>
      <c r="O217">
        <f t="shared" si="19"/>
        <v>10460</v>
      </c>
      <c r="P217" t="s">
        <v>0</v>
      </c>
      <c r="Q217" t="s">
        <v>0</v>
      </c>
    </row>
    <row r="218" spans="1:17" ht="14.25">
      <c r="A218" t="str">
        <f>TEXT(3521000029875,"0000000000000")</f>
        <v>3521000029875</v>
      </c>
      <c r="B218" t="s">
        <v>250</v>
      </c>
      <c r="C218" t="str">
        <f>TEXT(3145,"0000000")</f>
        <v>0003145</v>
      </c>
      <c r="D218" t="s">
        <v>98</v>
      </c>
      <c r="E218" t="s">
        <v>249</v>
      </c>
      <c r="F218">
        <v>7860</v>
      </c>
      <c r="G218">
        <v>18190</v>
      </c>
      <c r="H218">
        <v>10790</v>
      </c>
      <c r="K218">
        <f t="shared" si="15"/>
        <v>0</v>
      </c>
      <c r="L218">
        <f t="shared" si="16"/>
        <v>0</v>
      </c>
      <c r="M218">
        <f t="shared" si="17"/>
        <v>0</v>
      </c>
      <c r="N218">
        <f t="shared" si="18"/>
        <v>0</v>
      </c>
      <c r="O218">
        <f t="shared" si="19"/>
        <v>7860</v>
      </c>
      <c r="P218" t="s">
        <v>0</v>
      </c>
      <c r="Q218" t="s">
        <v>0</v>
      </c>
    </row>
    <row r="219" spans="12:15" ht="14.25">
      <c r="L219" t="s">
        <v>251</v>
      </c>
      <c r="N219">
        <f>SUM($N7:$N218)</f>
        <v>0</v>
      </c>
      <c r="O219">
        <v>5194650</v>
      </c>
    </row>
    <row r="220" spans="12:14" ht="14.25">
      <c r="L220" t="s">
        <v>252</v>
      </c>
      <c r="N220">
        <v>147840</v>
      </c>
    </row>
    <row r="221" ht="14.25">
      <c r="N221">
        <f>$N220-$N219</f>
        <v>147840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2010-12-14T07:07:46Z</dcterms:created>
  <dcterms:modified xsi:type="dcterms:W3CDTF">2010-12-15T03:04:01Z</dcterms:modified>
  <cp:category/>
  <cp:version/>
  <cp:contentType/>
  <cp:contentStatus/>
</cp:coreProperties>
</file>