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วิจัยและพัฒนาการป่าไม้" sheetId="1" r:id="rId1"/>
  </sheets>
  <definedNames/>
  <calcPr fullCalcOnLoad="1"/>
</workbook>
</file>

<file path=xl/sharedStrings.xml><?xml version="1.0" encoding="utf-8"?>
<sst xmlns="http://schemas.openxmlformats.org/spreadsheetml/2006/main" count="696" uniqueCount="174">
  <si>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</si>
  <si>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</si>
  <si>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สำนักวิจัยและพัฒนาการป่าไม้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</si>
  <si>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</si>
  <si>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</si>
  <si>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</si>
  <si>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</si>
  <si>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</si>
  <si>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</si>
  <si>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</si>
  <si>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</si>
  <si>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</si>
  <si>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</si>
  <si>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</si>
  <si>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</si>
  <si>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</si>
  <si>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</si>
  <si>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</si>
  <si>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</si>
  <si>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</si>
  <si>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</si>
  <si>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</si>
  <si>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</si>
  <si>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</si>
  <si>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</si>
  <si>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</si>
  <si>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</si>
  <si>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</si>
  <si>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</si>
  <si>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ทรงศักดิ์ วิทยอุดม</t>
  </si>
  <si>
    <t>นักวิชาการป่าไม้(ผู้เชี่ยวชาญเฉพาะด้านวิจัยและพัฒนาผลิตผลป่าไม้)</t>
  </si>
  <si>
    <t>เชี่ยวชาญ</t>
  </si>
  <si>
    <t>นาย ชิษณุ วงศ์นนทิ</t>
  </si>
  <si>
    <t>นักวิชาการป่าไม้</t>
  </si>
  <si>
    <t>ชำนาญการพิเศษ</t>
  </si>
  <si>
    <t>นาง อุทารัตน์ ภู่ไพบูลย์</t>
  </si>
  <si>
    <t>นาย บุญส่ง สมเพาะ</t>
  </si>
  <si>
    <t>นาย วิเชียร ปิยาจารประเสริฐ</t>
  </si>
  <si>
    <t>นาย อารยันต์ บุญแสง</t>
  </si>
  <si>
    <t>นาง วาทินี คุ้มเจริญ</t>
  </si>
  <si>
    <t>นาย ประเชิญ สร้อยทองคำ</t>
  </si>
  <si>
    <t>นาย ทินกร พิริยโยธา</t>
  </si>
  <si>
    <t>นาง นฤมล ภานุนำภา</t>
  </si>
  <si>
    <t>นาย จิระพงษ์ คูหากาญจน์</t>
  </si>
  <si>
    <t>นาง สิริลักษณ์ ตาตะยานนท์</t>
  </si>
  <si>
    <t>นางสาว วิชนี บุญญะปฎิภาค</t>
  </si>
  <si>
    <t>นาง ลักษมี สุทธิวิไลรัตน์</t>
  </si>
  <si>
    <t>นาง มยุรี จิตต์แก้ว</t>
  </si>
  <si>
    <t>นักวิทยาศาสตร์</t>
  </si>
  <si>
    <t>นาง นุชนารถ นิลกำแหง</t>
  </si>
  <si>
    <t>นางสาว พรรณี เด่นรุ่งเรือง</t>
  </si>
  <si>
    <t>นางสาว นัยนา ทองเจียม</t>
  </si>
  <si>
    <t>นาง รัตนา หม้อมณี</t>
  </si>
  <si>
    <t>นาง ทรรศนีย์ พัฒนเสรี</t>
  </si>
  <si>
    <t>นาย ปรีชา แสงเทียน</t>
  </si>
  <si>
    <t>นาย วรธรรม อุ่นจิตติชัย</t>
  </si>
  <si>
    <t>นาย อนวัทย์ สุโขธนัง</t>
  </si>
  <si>
    <t>นาย วรกิจ สุนทรบุระ</t>
  </si>
  <si>
    <t>นางสาว ปิยะวดี บัวจงกล</t>
  </si>
  <si>
    <t>นาย พรประเสริฐ วาณิชย์เจริญ</t>
  </si>
  <si>
    <t>นาย วัลยุทธ เฟื่องวิวัฒน์</t>
  </si>
  <si>
    <t>นาง พรพิมล อมรโชติ</t>
  </si>
  <si>
    <t>นาย เทียนชัย ศรีจรูญ</t>
  </si>
  <si>
    <t>นาย วิชิต สนธิวณิช</t>
  </si>
  <si>
    <t>นาย จรัส ช่วยนะ</t>
  </si>
  <si>
    <t>นางสาว ศรัณธร สุขวัฒน์นิจกูล</t>
  </si>
  <si>
    <t>นาย สุรัติ กาญจนกุญชร</t>
  </si>
  <si>
    <t>นางสาว วรัญญู ราษฎร์เจริญ</t>
  </si>
  <si>
    <t>นาง ยศนันท์ พรหมโชติกุล</t>
  </si>
  <si>
    <t>นาย ขวัญชัย เจริญกรุง</t>
  </si>
  <si>
    <t>นาย สุภโชติ อึ้งวิจารณ์ปัญญา</t>
  </si>
  <si>
    <t>นาง อรุณี วีณิน</t>
  </si>
  <si>
    <t>นาง สุรางค์ เธียรหิรัญ</t>
  </si>
  <si>
    <t>นาง สุวรรณา อ่ำเผือก</t>
  </si>
  <si>
    <t>นางสาว อรุณี ภู่สุดแสวง</t>
  </si>
  <si>
    <t>นาย บัณฑิต โพธิ์น้อย</t>
  </si>
  <si>
    <t>นาย ไพฑูรย์ เจนเจริญพันธ์</t>
  </si>
  <si>
    <t>นาย สมบูรณ์ บุญยืน</t>
  </si>
  <si>
    <t>นาย ประชัญ คำมาบุตร</t>
  </si>
  <si>
    <t>นาย ดุริยะ สถาพร</t>
  </si>
  <si>
    <t>นาย รัตนะ ไทยงาม</t>
  </si>
  <si>
    <t>นาง รื่นฤดี วนัสสกุล</t>
  </si>
  <si>
    <t>นาง สัจจาพร หงษ์ทอง</t>
  </si>
  <si>
    <t>นาง มยุรี วรรณพินิจ</t>
  </si>
  <si>
    <t>นาย สาโรจน์ วัฒนสุขสกุล</t>
  </si>
  <si>
    <t>นาย บรรดิษฐ์ หงษ์ทอง</t>
  </si>
  <si>
    <t>นาย จตุพร มังคลารัตน์</t>
  </si>
  <si>
    <t>นาง แก้วนภา กิตติบรรพชา</t>
  </si>
  <si>
    <t>นาย ธีรยุทธ สมตน</t>
  </si>
  <si>
    <t>นาย สมิต บุญเสริมสุข</t>
  </si>
  <si>
    <t>นาย ประสิทธิ์ เพียรอนุรักษ์</t>
  </si>
  <si>
    <t>นาย วิโรจน์ ครองกิจศิริ</t>
  </si>
  <si>
    <t>นาย สุจิณ เรืองถาวรฤทธิ์</t>
  </si>
  <si>
    <t>นาง กรภัทร์ ดำรงค์ไทย</t>
  </si>
  <si>
    <t>นาย วิศาล เลิศนิติวงศ์</t>
  </si>
  <si>
    <t>นาย ทศพร วัชรางกูร</t>
  </si>
  <si>
    <t>นาย เฉลิมชาติ มณีสุธรรม</t>
  </si>
  <si>
    <t>นาง วิลาวัณย์ วิเชียรนพรัตน์</t>
  </si>
  <si>
    <t>นาย คณิต รัตนวัฒน์กุล</t>
  </si>
  <si>
    <t>นาย ศิลปชัย พิพิธวิทยา</t>
  </si>
  <si>
    <t>นาย ประพันธ์ ผู้กฤตยาคามี</t>
  </si>
  <si>
    <t>นางสาว มาลี เสริมวงศ์ตระกูล</t>
  </si>
  <si>
    <t>นาย บุญมี รุ่งรักสกุล</t>
  </si>
  <si>
    <t>นาย สมหวัง เรืองนิวัติศัย</t>
  </si>
  <si>
    <t>นาย ปรีชา สุวรรณาคาม</t>
  </si>
  <si>
    <t>นาย บพิตร เกียรติวุฒินนท์</t>
  </si>
  <si>
    <t>นาง จำนรรจ์ เพียรอนุรักษ์</t>
  </si>
  <si>
    <t>นาง เตือนใจ นุชดำรงค์</t>
  </si>
  <si>
    <t>นาย คงศักดิ์ มีแก้ว</t>
  </si>
  <si>
    <t>นาย วิฑูรย์ เหลืองวิริยะแสง</t>
  </si>
  <si>
    <t>นาย ธนิตย์ หนูยิ้ม</t>
  </si>
  <si>
    <t>นาย มโนชญ์ มาตรพลากร</t>
  </si>
  <si>
    <t>นาง วรพรรณ หิมพานต์</t>
  </si>
  <si>
    <t>นาย ประพาย แก่นนาค</t>
  </si>
  <si>
    <t>นาย ธิติ วิสารัตน์</t>
  </si>
  <si>
    <t>นาย วิเศษศักดิ์ ทองประดิษฐ์</t>
  </si>
  <si>
    <t>นาย สุชาติ กัลยาวงศา</t>
  </si>
  <si>
    <t>นางสาว ณัฏฐากร เสมสันทัด</t>
  </si>
  <si>
    <t>นางสาว ปทุม บุญนะฤธี</t>
  </si>
  <si>
    <t>นาย พิเศรษฐ ลือชานิมิตจิต</t>
  </si>
  <si>
    <t>นาง อำนวยพร ชลดำรงค์กุล</t>
  </si>
  <si>
    <t>นาง วลัยพร สถิตวิบูรณ์</t>
  </si>
  <si>
    <t>นาย ชนะ ผิวเหลือง</t>
  </si>
  <si>
    <t>นาย ชัยสิทธิ์ เลี้ยงศิริ</t>
  </si>
  <si>
    <t>นาย สุวรรณ ตั้งมิตรเจริญ</t>
  </si>
  <si>
    <t>นาย สุเมธ ศิริลักษณ์</t>
  </si>
  <si>
    <t>นาย จุติเทพ โพธิปักษ์</t>
  </si>
  <si>
    <t>นาง พวงพรรณ ยงรัตนา</t>
  </si>
  <si>
    <t>นาย สุทัศน์ เล้าสกุล</t>
  </si>
  <si>
    <t>นาง พรภินันท์ สกุลธาร</t>
  </si>
  <si>
    <t>นาย พิชัย ศรีสุขสมวงศ์</t>
  </si>
  <si>
    <t>นาย นิกร เกลี้ยงพิบูลย์</t>
  </si>
  <si>
    <t>นาย สมชาย นองเนือง</t>
  </si>
  <si>
    <t>นาง อำไพ พรลีแสงสุวรรณ์</t>
  </si>
  <si>
    <t>นาย พงษ์ศักดิ์ ฉัตรเตชะ</t>
  </si>
  <si>
    <t>นาย ดิเรก ศิริจงประเสริฐ</t>
  </si>
  <si>
    <t>นาย สัญญา สิริบุญยะพร</t>
  </si>
  <si>
    <t>นาง สุปิยา วงศ์นนทิ</t>
  </si>
  <si>
    <t>นางสาว สุพิชชา มีวรรณ</t>
  </si>
  <si>
    <t>นักจัดการงานทั่วไป</t>
  </si>
  <si>
    <t>ชำนาญการ</t>
  </si>
  <si>
    <t>นาย ประสิทธิ์ นิ่มนวลฉวี</t>
  </si>
  <si>
    <t>นาย บางรักษ์ เชษฐสิงห์</t>
  </si>
  <si>
    <t>นาง สำอาง หมอกขุนทด</t>
  </si>
  <si>
    <t>ลาไปศึกษาและรับเงินเดือน</t>
  </si>
  <si>
    <t>นางสาว สุดารัตน์ เกาลวณิชย์</t>
  </si>
  <si>
    <t>นาย จันไท จิตรจักร</t>
  </si>
  <si>
    <t>นางสาว กฤษณา ชายกวด</t>
  </si>
  <si>
    <t>นาง กมลลักษณ์ ทองมา</t>
  </si>
  <si>
    <t>เศรษฐกร</t>
  </si>
  <si>
    <t>นาย สุชาติ นิ่มพิลา</t>
  </si>
  <si>
    <t>นางสาว สุธาสินี โพธิสุนทร</t>
  </si>
  <si>
    <t>นาย ฉัตรชัย ค้าดี</t>
  </si>
  <si>
    <t>นางสาว วีรณา สมพีร์วงศ์</t>
  </si>
  <si>
    <t>ปฏิบัติการ</t>
  </si>
  <si>
    <t>นาง เบญจรัตน์ พรหมเพ็ญ</t>
  </si>
  <si>
    <t>นาง เสาวลักษณ์ มงคลรัชต์</t>
  </si>
  <si>
    <t>เจ้าพนักงานธุรการ</t>
  </si>
  <si>
    <t>ชำนาญงาน</t>
  </si>
  <si>
    <t>นางสาว พรทิพย์ เกตุสมบูรณ์</t>
  </si>
  <si>
    <t>นาย สุเทพ เฉียบแหลม</t>
  </si>
  <si>
    <t>เจ้าพนักงานป่าไม้</t>
  </si>
  <si>
    <t>สิบตำรวจเอกหญิง วิยดา โล่ห์พิทักษ์สันติ</t>
  </si>
  <si>
    <t>นาง บุปผาชาติ วงศ์สุวรรณสิริ</t>
  </si>
  <si>
    <t>นางสาว สุพิชฌาย์ แสงแข</t>
  </si>
  <si>
    <t>นาย มนต์ชัย เพิ่มผลนิรันดร์</t>
  </si>
  <si>
    <t>นายช่างเครื่องกล</t>
  </si>
  <si>
    <t>นาย พิษณุสุทธ สุทธการ</t>
  </si>
  <si>
    <t>นาง พรศรี บัวเงิน</t>
  </si>
  <si>
    <t>ปฎิบัติงาน</t>
  </si>
  <si>
    <t>นาง ชุติมณฑน์ อินทอง</t>
  </si>
  <si>
    <t>รวมเงินที่ใช้เลื่อนเงินเดือน</t>
  </si>
  <si>
    <t>กรอบวงเงินที่ได้รับจัดสรร</t>
  </si>
  <si>
    <t>นายสุรศักดิ์ หล่อจิตต์เสียง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</si>
</sst>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49">
      <selection activeCell="A67" sqref="A6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TEXT(3100601897068,"0000000000000")</f>
        <v>3100601897068</v>
      </c>
      <c r="B7" t="s">
        <v>29</v>
      </c>
      <c r="C7" t="str">
        <f>TEXT(1622,"0000000")</f>
        <v>0001622</v>
      </c>
      <c r="D7" t="s">
        <v>30</v>
      </c>
      <c r="E7" t="s">
        <v>31</v>
      </c>
      <c r="F7">
        <v>56730</v>
      </c>
      <c r="G7">
        <v>59770</v>
      </c>
      <c r="H7">
        <v>52310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56730</v>
      </c>
      <c r="P7" t="s">
        <v>0</v>
      </c>
      <c r="Q7" t="s">
        <v>0</v>
      </c>
    </row>
    <row r="8" spans="1:17" ht="14.25">
      <c r="A8" t="str">
        <f>TEXT(3560400063506,"0000000000000")</f>
        <v>3560400063506</v>
      </c>
      <c r="B8" t="s">
        <v>32</v>
      </c>
      <c r="C8" t="str">
        <f>TEXT(82,"0000000")</f>
        <v>0000082</v>
      </c>
      <c r="D8" t="s">
        <v>33</v>
      </c>
      <c r="E8" t="s">
        <v>34</v>
      </c>
      <c r="F8">
        <v>36020</v>
      </c>
      <c r="G8">
        <v>50550</v>
      </c>
      <c r="H8">
        <v>43190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36020</v>
      </c>
      <c r="P8" t="s">
        <v>0</v>
      </c>
      <c r="Q8" t="s">
        <v>0</v>
      </c>
    </row>
    <row r="9" spans="1:17" ht="14.25">
      <c r="A9" t="str">
        <f>TEXT(3100101022607,"0000000000000")</f>
        <v>3100101022607</v>
      </c>
      <c r="B9" t="s">
        <v>35</v>
      </c>
      <c r="C9" t="str">
        <f>TEXT(87,"0000000")</f>
        <v>0000087</v>
      </c>
      <c r="D9" t="s">
        <v>33</v>
      </c>
      <c r="E9" t="s">
        <v>34</v>
      </c>
      <c r="F9">
        <v>33730</v>
      </c>
      <c r="G9">
        <v>50550</v>
      </c>
      <c r="H9">
        <v>31220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33730</v>
      </c>
      <c r="P9" t="s">
        <v>0</v>
      </c>
      <c r="Q9" t="s">
        <v>0</v>
      </c>
    </row>
    <row r="10" spans="1:17" ht="14.25">
      <c r="A10" t="str">
        <f>TEXT(3500600185435,"0000000000000")</f>
        <v>3500600185435</v>
      </c>
      <c r="B10" t="s">
        <v>36</v>
      </c>
      <c r="C10" t="str">
        <f>TEXT(89,"0000000")</f>
        <v>0000089</v>
      </c>
      <c r="D10" t="s">
        <v>33</v>
      </c>
      <c r="E10" t="s">
        <v>34</v>
      </c>
      <c r="F10">
        <v>28890</v>
      </c>
      <c r="G10">
        <v>50550</v>
      </c>
      <c r="H10">
        <v>31220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28890</v>
      </c>
      <c r="P10" t="s">
        <v>0</v>
      </c>
      <c r="Q10" t="s">
        <v>0</v>
      </c>
    </row>
    <row r="11" spans="1:17" ht="14.25">
      <c r="A11" t="str">
        <f>TEXT(3249900047241,"0000000000000")</f>
        <v>3249900047241</v>
      </c>
      <c r="B11" t="s">
        <v>37</v>
      </c>
      <c r="C11" t="str">
        <f>TEXT(90,"0000000")</f>
        <v>0000090</v>
      </c>
      <c r="D11" t="s">
        <v>33</v>
      </c>
      <c r="E11" t="s">
        <v>34</v>
      </c>
      <c r="F11">
        <v>24020</v>
      </c>
      <c r="G11">
        <v>50550</v>
      </c>
      <c r="H11">
        <v>31220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24020</v>
      </c>
      <c r="P11" t="s">
        <v>0</v>
      </c>
      <c r="Q11" t="s">
        <v>0</v>
      </c>
    </row>
    <row r="12" spans="1:17" ht="14.25">
      <c r="A12" t="str">
        <f>TEXT(3100202134923,"0000000000000")</f>
        <v>3100202134923</v>
      </c>
      <c r="B12" t="s">
        <v>38</v>
      </c>
      <c r="C12" t="str">
        <f>TEXT(91,"0000000")</f>
        <v>0000091</v>
      </c>
      <c r="D12" t="s">
        <v>33</v>
      </c>
      <c r="E12" t="s">
        <v>34</v>
      </c>
      <c r="F12">
        <v>34840</v>
      </c>
      <c r="G12">
        <v>50550</v>
      </c>
      <c r="H12">
        <v>31220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34840</v>
      </c>
      <c r="P12" t="s">
        <v>0</v>
      </c>
      <c r="Q12" t="s">
        <v>0</v>
      </c>
    </row>
    <row r="13" spans="1:17" ht="14.25">
      <c r="A13" t="str">
        <f>TEXT(3539900254872,"0000000000000")</f>
        <v>3539900254872</v>
      </c>
      <c r="B13" t="s">
        <v>39</v>
      </c>
      <c r="C13" t="str">
        <f>TEXT(92,"0000000")</f>
        <v>0000092</v>
      </c>
      <c r="D13" t="s">
        <v>33</v>
      </c>
      <c r="E13" t="s">
        <v>34</v>
      </c>
      <c r="F13">
        <v>21080</v>
      </c>
      <c r="G13">
        <v>50550</v>
      </c>
      <c r="H13">
        <v>31220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21080</v>
      </c>
      <c r="P13" t="s">
        <v>0</v>
      </c>
      <c r="Q13" t="s">
        <v>0</v>
      </c>
    </row>
    <row r="14" spans="1:17" ht="14.25">
      <c r="A14" t="str">
        <f>TEXT(3130400031071,"0000000000000")</f>
        <v>3130400031071</v>
      </c>
      <c r="B14" t="s">
        <v>40</v>
      </c>
      <c r="C14" t="str">
        <f>TEXT(94,"0000000")</f>
        <v>0000094</v>
      </c>
      <c r="D14" t="s">
        <v>33</v>
      </c>
      <c r="E14" t="s">
        <v>34</v>
      </c>
      <c r="F14">
        <v>39700</v>
      </c>
      <c r="G14">
        <v>50550</v>
      </c>
      <c r="H14">
        <v>43190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39700</v>
      </c>
      <c r="P14" t="s">
        <v>0</v>
      </c>
      <c r="Q14" t="s">
        <v>0</v>
      </c>
    </row>
    <row r="15" spans="1:17" ht="14.25">
      <c r="A15" t="str">
        <f>TEXT(3619900046896,"0000000000000")</f>
        <v>3619900046896</v>
      </c>
      <c r="B15" t="s">
        <v>41</v>
      </c>
      <c r="C15" t="str">
        <f>TEXT(96,"0000000")</f>
        <v>0000096</v>
      </c>
      <c r="D15" t="s">
        <v>33</v>
      </c>
      <c r="E15" t="s">
        <v>34</v>
      </c>
      <c r="F15">
        <v>24560</v>
      </c>
      <c r="G15">
        <v>50550</v>
      </c>
      <c r="H15">
        <v>31220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24560</v>
      </c>
      <c r="P15" t="s">
        <v>0</v>
      </c>
      <c r="Q15" t="s">
        <v>0</v>
      </c>
    </row>
    <row r="16" spans="1:17" ht="14.25">
      <c r="A16" t="str">
        <f>TEXT(3100700859466,"0000000000000")</f>
        <v>3100700859466</v>
      </c>
      <c r="B16" t="s">
        <v>42</v>
      </c>
      <c r="C16" t="str">
        <f>TEXT(97,"0000000")</f>
        <v>0000097</v>
      </c>
      <c r="D16" t="s">
        <v>33</v>
      </c>
      <c r="E16" t="s">
        <v>34</v>
      </c>
      <c r="F16">
        <v>32950</v>
      </c>
      <c r="G16">
        <v>50550</v>
      </c>
      <c r="H16">
        <v>31220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32950</v>
      </c>
      <c r="P16" t="s">
        <v>0</v>
      </c>
      <c r="Q16" t="s">
        <v>0</v>
      </c>
    </row>
    <row r="17" spans="1:17" ht="14.25">
      <c r="A17" t="str">
        <f>TEXT(3719900056149,"0000000000000")</f>
        <v>3719900056149</v>
      </c>
      <c r="B17" t="s">
        <v>43</v>
      </c>
      <c r="C17" t="str">
        <f>TEXT(98,"0000000")</f>
        <v>0000098</v>
      </c>
      <c r="D17" t="s">
        <v>33</v>
      </c>
      <c r="E17" t="s">
        <v>34</v>
      </c>
      <c r="F17">
        <v>28340</v>
      </c>
      <c r="G17">
        <v>50550</v>
      </c>
      <c r="H17">
        <v>31220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28340</v>
      </c>
      <c r="P17" t="s">
        <v>0</v>
      </c>
      <c r="Q17" t="s">
        <v>0</v>
      </c>
    </row>
    <row r="18" spans="1:17" ht="14.25">
      <c r="A18" t="str">
        <f>TEXT(3140100160739,"0000000000000")</f>
        <v>3140100160739</v>
      </c>
      <c r="B18" t="s">
        <v>44</v>
      </c>
      <c r="C18" t="str">
        <f>TEXT(99,"0000000")</f>
        <v>0000099</v>
      </c>
      <c r="D18" t="s">
        <v>33</v>
      </c>
      <c r="E18" t="s">
        <v>34</v>
      </c>
      <c r="F18">
        <v>31170</v>
      </c>
      <c r="G18">
        <v>50550</v>
      </c>
      <c r="H18">
        <v>31220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31170</v>
      </c>
      <c r="P18" t="s">
        <v>0</v>
      </c>
      <c r="Q18" t="s">
        <v>0</v>
      </c>
    </row>
    <row r="19" spans="1:17" ht="14.25">
      <c r="A19" t="str">
        <f>TEXT(3101700747286,"0000000000000")</f>
        <v>3101700747286</v>
      </c>
      <c r="B19" t="s">
        <v>45</v>
      </c>
      <c r="C19" t="str">
        <f>TEXT(100,"0000000")</f>
        <v>0000100</v>
      </c>
      <c r="D19" t="s">
        <v>33</v>
      </c>
      <c r="E19" t="s">
        <v>34</v>
      </c>
      <c r="F19">
        <v>36020</v>
      </c>
      <c r="G19">
        <v>50550</v>
      </c>
      <c r="H19">
        <v>43190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36020</v>
      </c>
      <c r="P19" t="s">
        <v>0</v>
      </c>
      <c r="Q19" t="s">
        <v>0</v>
      </c>
    </row>
    <row r="20" spans="1:17" ht="14.25">
      <c r="A20" t="str">
        <f>TEXT(3339900025841,"0000000000000")</f>
        <v>3339900025841</v>
      </c>
      <c r="B20" t="s">
        <v>46</v>
      </c>
      <c r="C20" t="str">
        <f>TEXT(101,"0000000")</f>
        <v>0000101</v>
      </c>
      <c r="D20" t="s">
        <v>33</v>
      </c>
      <c r="E20" t="s">
        <v>34</v>
      </c>
      <c r="F20">
        <v>29450</v>
      </c>
      <c r="G20">
        <v>50550</v>
      </c>
      <c r="H20">
        <v>31220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29450</v>
      </c>
      <c r="P20" t="s">
        <v>0</v>
      </c>
      <c r="Q20" t="s">
        <v>0</v>
      </c>
    </row>
    <row r="21" spans="1:17" ht="14.25">
      <c r="A21" t="str">
        <f>TEXT(3101600265263,"0000000000000")</f>
        <v>3101600265263</v>
      </c>
      <c r="B21" t="s">
        <v>47</v>
      </c>
      <c r="C21" t="str">
        <f>TEXT(103,"0000000")</f>
        <v>0000103</v>
      </c>
      <c r="D21" t="s">
        <v>48</v>
      </c>
      <c r="E21" t="s">
        <v>34</v>
      </c>
      <c r="F21">
        <v>34200</v>
      </c>
      <c r="G21">
        <v>50550</v>
      </c>
      <c r="H21">
        <v>31220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34200</v>
      </c>
      <c r="P21" t="s">
        <v>0</v>
      </c>
      <c r="Q21" t="s">
        <v>0</v>
      </c>
    </row>
    <row r="22" spans="1:17" ht="14.25">
      <c r="A22" t="str">
        <f>TEXT(3309900414006,"0000000000000")</f>
        <v>3309900414006</v>
      </c>
      <c r="B22" t="s">
        <v>49</v>
      </c>
      <c r="C22" t="str">
        <f>TEXT(104,"0000000")</f>
        <v>0000104</v>
      </c>
      <c r="D22" t="s">
        <v>48</v>
      </c>
      <c r="E22" t="s">
        <v>34</v>
      </c>
      <c r="F22">
        <v>40360</v>
      </c>
      <c r="G22">
        <v>50550</v>
      </c>
      <c r="H22">
        <v>43190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40360</v>
      </c>
      <c r="P22" t="s">
        <v>0</v>
      </c>
      <c r="Q22" t="s">
        <v>0</v>
      </c>
    </row>
    <row r="23" spans="1:17" ht="14.25">
      <c r="A23" t="str">
        <f>TEXT(3101700255162,"0000000000000")</f>
        <v>3101700255162</v>
      </c>
      <c r="B23" t="s">
        <v>50</v>
      </c>
      <c r="C23" t="str">
        <f>TEXT(105,"0000000")</f>
        <v>0000105</v>
      </c>
      <c r="D23" t="s">
        <v>48</v>
      </c>
      <c r="E23" t="s">
        <v>34</v>
      </c>
      <c r="F23">
        <v>38400</v>
      </c>
      <c r="G23">
        <v>50550</v>
      </c>
      <c r="H23">
        <v>43190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38400</v>
      </c>
      <c r="P23" t="s">
        <v>0</v>
      </c>
      <c r="Q23" t="s">
        <v>0</v>
      </c>
    </row>
    <row r="24" spans="1:17" ht="14.25">
      <c r="A24" t="str">
        <f>TEXT(3200100707427,"0000000000000")</f>
        <v>3200100707427</v>
      </c>
      <c r="B24" t="s">
        <v>51</v>
      </c>
      <c r="C24" t="str">
        <f>TEXT(106,"0000000")</f>
        <v>0000106</v>
      </c>
      <c r="D24" t="s">
        <v>48</v>
      </c>
      <c r="E24" t="s">
        <v>34</v>
      </c>
      <c r="F24">
        <v>30590</v>
      </c>
      <c r="G24">
        <v>50550</v>
      </c>
      <c r="H24">
        <v>31220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30590</v>
      </c>
      <c r="P24" t="s">
        <v>0</v>
      </c>
      <c r="Q24" t="s">
        <v>0</v>
      </c>
    </row>
    <row r="25" spans="1:17" ht="14.25">
      <c r="A25" t="str">
        <f>TEXT(3120300300488,"0000000000000")</f>
        <v>3120300300488</v>
      </c>
      <c r="B25" t="s">
        <v>52</v>
      </c>
      <c r="C25" t="str">
        <f>TEXT(110,"0000000")</f>
        <v>0000110</v>
      </c>
      <c r="D25" t="s">
        <v>48</v>
      </c>
      <c r="E25" t="s">
        <v>34</v>
      </c>
      <c r="F25">
        <v>37100</v>
      </c>
      <c r="G25">
        <v>50550</v>
      </c>
      <c r="H25">
        <v>43190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37100</v>
      </c>
      <c r="P25" t="s">
        <v>0</v>
      </c>
      <c r="Q25" t="s">
        <v>0</v>
      </c>
    </row>
    <row r="26" spans="1:17" ht="14.25">
      <c r="A26" t="str">
        <f>TEXT(3100603240694,"0000000000000")</f>
        <v>3100603240694</v>
      </c>
      <c r="B26" t="s">
        <v>53</v>
      </c>
      <c r="C26" t="str">
        <f>TEXT(112,"0000000")</f>
        <v>0000112</v>
      </c>
      <c r="D26" t="s">
        <v>48</v>
      </c>
      <c r="E26" t="s">
        <v>34</v>
      </c>
      <c r="F26">
        <v>37740</v>
      </c>
      <c r="G26">
        <v>50550</v>
      </c>
      <c r="H26">
        <v>43190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37740</v>
      </c>
      <c r="P26" t="s">
        <v>0</v>
      </c>
      <c r="Q26" t="s">
        <v>0</v>
      </c>
    </row>
    <row r="27" spans="1:17" ht="14.25">
      <c r="A27" t="str">
        <f>TEXT(3250100051548,"0000000000000")</f>
        <v>3250100051548</v>
      </c>
      <c r="B27" t="s">
        <v>54</v>
      </c>
      <c r="C27" t="str">
        <f>TEXT(117,"0000000")</f>
        <v>0000117</v>
      </c>
      <c r="D27" t="s">
        <v>33</v>
      </c>
      <c r="E27" t="s">
        <v>34</v>
      </c>
      <c r="F27">
        <v>37740</v>
      </c>
      <c r="G27">
        <v>50550</v>
      </c>
      <c r="H27">
        <v>43190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37740</v>
      </c>
      <c r="P27" t="s">
        <v>0</v>
      </c>
      <c r="Q27" t="s">
        <v>0</v>
      </c>
    </row>
    <row r="28" spans="1:17" ht="14.25">
      <c r="A28" t="str">
        <f>TEXT(3100602381308,"0000000000000")</f>
        <v>3100602381308</v>
      </c>
      <c r="B28" t="s">
        <v>55</v>
      </c>
      <c r="C28" t="str">
        <f>TEXT(118,"0000000")</f>
        <v>0000118</v>
      </c>
      <c r="D28" t="s">
        <v>33</v>
      </c>
      <c r="E28" t="s">
        <v>34</v>
      </c>
      <c r="F28">
        <v>50550</v>
      </c>
      <c r="G28">
        <v>50550</v>
      </c>
      <c r="H28">
        <v>43190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50550</v>
      </c>
      <c r="P28" t="s">
        <v>0</v>
      </c>
      <c r="Q28" t="s">
        <v>0</v>
      </c>
    </row>
    <row r="29" spans="1:17" ht="14.25">
      <c r="A29" t="str">
        <f>TEXT(3120101079102,"0000000000000")</f>
        <v>3120101079102</v>
      </c>
      <c r="B29" t="s">
        <v>56</v>
      </c>
      <c r="C29" t="str">
        <f>TEXT(122,"0000000")</f>
        <v>0000122</v>
      </c>
      <c r="D29" t="s">
        <v>33</v>
      </c>
      <c r="E29" t="s">
        <v>34</v>
      </c>
      <c r="F29">
        <v>39920</v>
      </c>
      <c r="G29">
        <v>50550</v>
      </c>
      <c r="H29">
        <v>43190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39920</v>
      </c>
      <c r="P29" t="s">
        <v>0</v>
      </c>
      <c r="Q29" t="s">
        <v>0</v>
      </c>
    </row>
    <row r="30" spans="1:17" ht="14.25">
      <c r="A30" t="str">
        <f>TEXT(3102002289194,"0000000000000")</f>
        <v>3102002289194</v>
      </c>
      <c r="B30" t="s">
        <v>57</v>
      </c>
      <c r="C30" t="str">
        <f>TEXT(124,"0000000")</f>
        <v>0000124</v>
      </c>
      <c r="D30" t="s">
        <v>33</v>
      </c>
      <c r="E30" t="s">
        <v>34</v>
      </c>
      <c r="F30">
        <v>46980</v>
      </c>
      <c r="G30">
        <v>50550</v>
      </c>
      <c r="H30">
        <v>43190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46980</v>
      </c>
      <c r="P30" t="s">
        <v>0</v>
      </c>
      <c r="Q30" t="s">
        <v>0</v>
      </c>
    </row>
    <row r="31" spans="1:17" ht="14.25">
      <c r="A31" t="str">
        <f>TEXT(3489900106084,"0000000000000")</f>
        <v>3489900106084</v>
      </c>
      <c r="B31" t="s">
        <v>58</v>
      </c>
      <c r="C31" t="str">
        <f>TEXT(126,"0000000")</f>
        <v>0000126</v>
      </c>
      <c r="D31" t="s">
        <v>33</v>
      </c>
      <c r="E31" t="s">
        <v>34</v>
      </c>
      <c r="F31">
        <v>22400</v>
      </c>
      <c r="G31">
        <v>50550</v>
      </c>
      <c r="H31">
        <v>31220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22400</v>
      </c>
      <c r="P31" t="s">
        <v>0</v>
      </c>
      <c r="Q31" t="s">
        <v>0</v>
      </c>
    </row>
    <row r="32" spans="1:17" ht="14.25">
      <c r="A32" t="str">
        <f>TEXT(3100502211389,"0000000000000")</f>
        <v>3100502211389</v>
      </c>
      <c r="B32" t="s">
        <v>59</v>
      </c>
      <c r="C32" t="str">
        <f>TEXT(127,"0000000")</f>
        <v>0000127</v>
      </c>
      <c r="D32" t="s">
        <v>33</v>
      </c>
      <c r="E32" t="s">
        <v>34</v>
      </c>
      <c r="F32">
        <v>43100</v>
      </c>
      <c r="G32">
        <v>50550</v>
      </c>
      <c r="H32">
        <v>43190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43100</v>
      </c>
      <c r="P32" t="s">
        <v>0</v>
      </c>
      <c r="Q32" t="s">
        <v>0</v>
      </c>
    </row>
    <row r="33" spans="1:17" ht="14.25">
      <c r="A33" t="str">
        <f>TEXT(3102201847413,"0000000000000")</f>
        <v>3102201847413</v>
      </c>
      <c r="B33" t="s">
        <v>60</v>
      </c>
      <c r="C33" t="str">
        <f>TEXT(128,"0000000")</f>
        <v>0000128</v>
      </c>
      <c r="D33" t="s">
        <v>33</v>
      </c>
      <c r="E33" t="s">
        <v>34</v>
      </c>
      <c r="F33">
        <v>31170</v>
      </c>
      <c r="G33">
        <v>50550</v>
      </c>
      <c r="H33">
        <v>31220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31170</v>
      </c>
      <c r="P33" t="s">
        <v>0</v>
      </c>
      <c r="Q33" t="s">
        <v>0</v>
      </c>
    </row>
    <row r="34" spans="1:17" ht="14.25">
      <c r="A34" t="str">
        <f>TEXT(3679800017339,"0000000000000")</f>
        <v>3679800017339</v>
      </c>
      <c r="B34" t="s">
        <v>61</v>
      </c>
      <c r="C34" t="str">
        <f>TEXT(129,"0000000")</f>
        <v>0000129</v>
      </c>
      <c r="D34" t="s">
        <v>33</v>
      </c>
      <c r="E34" t="s">
        <v>34</v>
      </c>
      <c r="F34">
        <v>23770</v>
      </c>
      <c r="G34">
        <v>50550</v>
      </c>
      <c r="H34">
        <v>31220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23770</v>
      </c>
      <c r="P34" t="s">
        <v>0</v>
      </c>
      <c r="Q34" t="s">
        <v>0</v>
      </c>
    </row>
    <row r="35" spans="1:17" ht="14.25">
      <c r="A35" t="str">
        <f>TEXT(3102001803137,"0000000000000")</f>
        <v>3102001803137</v>
      </c>
      <c r="B35" t="s">
        <v>62</v>
      </c>
      <c r="C35" t="str">
        <f>TEXT(130,"0000000")</f>
        <v>0000130</v>
      </c>
      <c r="D35" t="s">
        <v>33</v>
      </c>
      <c r="E35" t="s">
        <v>34</v>
      </c>
      <c r="F35">
        <v>40780</v>
      </c>
      <c r="G35">
        <v>50550</v>
      </c>
      <c r="H35">
        <v>43190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40780</v>
      </c>
      <c r="P35" t="s">
        <v>0</v>
      </c>
      <c r="Q35" t="s">
        <v>0</v>
      </c>
    </row>
    <row r="36" spans="1:17" ht="14.25">
      <c r="A36" t="str">
        <f>TEXT(3820800220533,"0000000000000")</f>
        <v>3820800220533</v>
      </c>
      <c r="B36" t="s">
        <v>63</v>
      </c>
      <c r="C36" t="str">
        <f>TEXT(131,"0000000")</f>
        <v>0000131</v>
      </c>
      <c r="D36" t="s">
        <v>33</v>
      </c>
      <c r="E36" t="s">
        <v>34</v>
      </c>
      <c r="F36">
        <v>34200</v>
      </c>
      <c r="G36">
        <v>50550</v>
      </c>
      <c r="H36">
        <v>31220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34200</v>
      </c>
      <c r="P36" t="s">
        <v>0</v>
      </c>
      <c r="Q36" t="s">
        <v>0</v>
      </c>
    </row>
    <row r="37" spans="1:17" ht="14.25">
      <c r="A37" t="str">
        <f>TEXT(3939900041727,"0000000000000")</f>
        <v>3939900041727</v>
      </c>
      <c r="B37" t="s">
        <v>64</v>
      </c>
      <c r="C37" t="str">
        <f>TEXT(132,"0000000")</f>
        <v>0000132</v>
      </c>
      <c r="D37" t="s">
        <v>33</v>
      </c>
      <c r="E37" t="s">
        <v>34</v>
      </c>
      <c r="F37">
        <v>28890</v>
      </c>
      <c r="G37">
        <v>50550</v>
      </c>
      <c r="H37">
        <v>31220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28890</v>
      </c>
      <c r="P37" t="s">
        <v>0</v>
      </c>
      <c r="Q37" t="s">
        <v>0</v>
      </c>
    </row>
    <row r="38" spans="1:17" ht="14.25">
      <c r="A38" t="str">
        <f>TEXT(3100201874907,"0000000000000")</f>
        <v>3100201874907</v>
      </c>
      <c r="B38" t="s">
        <v>65</v>
      </c>
      <c r="C38" t="str">
        <f>TEXT(133,"0000000")</f>
        <v>0000133</v>
      </c>
      <c r="D38" t="s">
        <v>33</v>
      </c>
      <c r="E38" t="s">
        <v>34</v>
      </c>
      <c r="F38">
        <v>39480</v>
      </c>
      <c r="G38">
        <v>50550</v>
      </c>
      <c r="H38">
        <v>43190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39480</v>
      </c>
      <c r="P38" t="s">
        <v>0</v>
      </c>
      <c r="Q38" t="s">
        <v>0</v>
      </c>
    </row>
    <row r="39" spans="1:17" ht="14.25">
      <c r="A39" t="str">
        <f>TEXT(3100602827497,"0000000000000")</f>
        <v>3100602827497</v>
      </c>
      <c r="B39" t="s">
        <v>66</v>
      </c>
      <c r="C39" t="str">
        <f>TEXT(134,"0000000")</f>
        <v>0000134</v>
      </c>
      <c r="D39" t="s">
        <v>33</v>
      </c>
      <c r="E39" t="s">
        <v>34</v>
      </c>
      <c r="F39">
        <v>42310</v>
      </c>
      <c r="G39">
        <v>50550</v>
      </c>
      <c r="H39">
        <v>43190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42310</v>
      </c>
      <c r="P39" t="s">
        <v>0</v>
      </c>
      <c r="Q39" t="s">
        <v>0</v>
      </c>
    </row>
    <row r="40" spans="1:17" ht="14.25">
      <c r="A40" t="str">
        <f>TEXT(3849900041116,"0000000000000")</f>
        <v>3849900041116</v>
      </c>
      <c r="B40" t="s">
        <v>67</v>
      </c>
      <c r="C40" t="str">
        <f>TEXT(135,"0000000")</f>
        <v>0000135</v>
      </c>
      <c r="D40" t="s">
        <v>33</v>
      </c>
      <c r="E40" t="s">
        <v>34</v>
      </c>
      <c r="F40">
        <v>25640</v>
      </c>
      <c r="G40">
        <v>50550</v>
      </c>
      <c r="H40">
        <v>31220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25640</v>
      </c>
      <c r="P40" t="s">
        <v>0</v>
      </c>
      <c r="Q40" t="s">
        <v>0</v>
      </c>
    </row>
    <row r="41" spans="1:17" ht="14.25">
      <c r="A41" t="str">
        <f>TEXT(3101700635135,"0000000000000")</f>
        <v>3101700635135</v>
      </c>
      <c r="B41" t="s">
        <v>68</v>
      </c>
      <c r="C41" t="str">
        <f>TEXT(137,"0000000")</f>
        <v>0000137</v>
      </c>
      <c r="D41" t="s">
        <v>48</v>
      </c>
      <c r="E41" t="s">
        <v>34</v>
      </c>
      <c r="F41">
        <v>44650</v>
      </c>
      <c r="G41">
        <v>50550</v>
      </c>
      <c r="H41">
        <v>43190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44650</v>
      </c>
      <c r="P41" t="s">
        <v>0</v>
      </c>
      <c r="Q41" t="s">
        <v>0</v>
      </c>
    </row>
    <row r="42" spans="1:17" ht="14.25">
      <c r="A42" t="str">
        <f>TEXT(3120101227861,"0000000000000")</f>
        <v>3120101227861</v>
      </c>
      <c r="B42" t="s">
        <v>69</v>
      </c>
      <c r="C42" t="str">
        <f>TEXT(139,"0000000")</f>
        <v>0000139</v>
      </c>
      <c r="D42" t="s">
        <v>48</v>
      </c>
      <c r="E42" t="s">
        <v>34</v>
      </c>
      <c r="F42">
        <v>26720</v>
      </c>
      <c r="G42">
        <v>50550</v>
      </c>
      <c r="H42">
        <v>31220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26720</v>
      </c>
      <c r="P42" t="s">
        <v>0</v>
      </c>
      <c r="Q42" t="s">
        <v>0</v>
      </c>
    </row>
    <row r="43" spans="1:17" ht="14.25">
      <c r="A43" t="str">
        <f>TEXT(3100200439247,"0000000000000")</f>
        <v>3100200439247</v>
      </c>
      <c r="B43" t="s">
        <v>70</v>
      </c>
      <c r="C43" t="str">
        <f>TEXT(140,"0000000")</f>
        <v>0000140</v>
      </c>
      <c r="D43" t="s">
        <v>48</v>
      </c>
      <c r="E43" t="s">
        <v>34</v>
      </c>
      <c r="F43">
        <v>42310</v>
      </c>
      <c r="G43">
        <v>50550</v>
      </c>
      <c r="H43">
        <v>43190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42310</v>
      </c>
      <c r="P43" t="s">
        <v>0</v>
      </c>
      <c r="Q43" t="s">
        <v>0</v>
      </c>
    </row>
    <row r="44" spans="1:17" ht="14.25">
      <c r="A44" t="str">
        <f>TEXT(3101702111699,"0000000000000")</f>
        <v>3101702111699</v>
      </c>
      <c r="B44" t="s">
        <v>71</v>
      </c>
      <c r="C44" t="str">
        <f>TEXT(142,"0000000")</f>
        <v>0000142</v>
      </c>
      <c r="D44" t="s">
        <v>48</v>
      </c>
      <c r="E44" t="s">
        <v>34</v>
      </c>
      <c r="F44">
        <v>38400</v>
      </c>
      <c r="G44">
        <v>50550</v>
      </c>
      <c r="H44">
        <v>43190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38400</v>
      </c>
      <c r="P44" t="s">
        <v>0</v>
      </c>
      <c r="Q44" t="s">
        <v>0</v>
      </c>
    </row>
    <row r="45" spans="1:17" ht="14.25">
      <c r="A45" t="str">
        <f>TEXT(3129900201471,"0000000000000")</f>
        <v>3129900201471</v>
      </c>
      <c r="B45" t="s">
        <v>72</v>
      </c>
      <c r="C45" t="str">
        <f>TEXT(143,"0000000")</f>
        <v>0000143</v>
      </c>
      <c r="D45" t="s">
        <v>48</v>
      </c>
      <c r="E45" t="s">
        <v>34</v>
      </c>
      <c r="F45">
        <v>40780</v>
      </c>
      <c r="G45">
        <v>50550</v>
      </c>
      <c r="H45">
        <v>43190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40780</v>
      </c>
      <c r="P45" t="s">
        <v>0</v>
      </c>
      <c r="Q45" t="s">
        <v>0</v>
      </c>
    </row>
    <row r="46" spans="1:17" ht="14.25">
      <c r="A46" t="str">
        <f>TEXT(3120100059281,"0000000000000")</f>
        <v>3120100059281</v>
      </c>
      <c r="B46" t="s">
        <v>73</v>
      </c>
      <c r="C46" t="str">
        <f>TEXT(145,"0000000")</f>
        <v>0000145</v>
      </c>
      <c r="D46" t="s">
        <v>48</v>
      </c>
      <c r="E46" t="s">
        <v>34</v>
      </c>
      <c r="F46">
        <v>31750</v>
      </c>
      <c r="G46">
        <v>50550</v>
      </c>
      <c r="H46">
        <v>31220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31750</v>
      </c>
      <c r="P46" t="s">
        <v>0</v>
      </c>
      <c r="Q46" t="s">
        <v>0</v>
      </c>
    </row>
    <row r="47" spans="1:17" ht="14.25">
      <c r="A47" t="str">
        <f>TEXT(3100203382785,"0000000000000")</f>
        <v>3100203382785</v>
      </c>
      <c r="B47" t="s">
        <v>74</v>
      </c>
      <c r="C47" t="str">
        <f>TEXT(149,"0000000")</f>
        <v>0000149</v>
      </c>
      <c r="D47" t="s">
        <v>33</v>
      </c>
      <c r="E47" t="s">
        <v>34</v>
      </c>
      <c r="F47">
        <v>34040</v>
      </c>
      <c r="G47">
        <v>50550</v>
      </c>
      <c r="H47">
        <v>31220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34040</v>
      </c>
      <c r="P47" t="s">
        <v>0</v>
      </c>
      <c r="Q47" t="s">
        <v>0</v>
      </c>
    </row>
    <row r="48" spans="1:17" ht="14.25">
      <c r="A48" t="str">
        <f>TEXT(3769900023003,"0000000000000")</f>
        <v>3769900023003</v>
      </c>
      <c r="B48" t="s">
        <v>75</v>
      </c>
      <c r="C48" t="str">
        <f>TEXT(1553,"0000000")</f>
        <v>0001553</v>
      </c>
      <c r="D48" t="s">
        <v>33</v>
      </c>
      <c r="E48" t="s">
        <v>34</v>
      </c>
      <c r="F48">
        <v>39700</v>
      </c>
      <c r="G48">
        <v>50550</v>
      </c>
      <c r="H48">
        <v>43190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39700</v>
      </c>
      <c r="P48" t="s">
        <v>0</v>
      </c>
      <c r="Q48" t="s">
        <v>0</v>
      </c>
    </row>
    <row r="49" spans="1:17" ht="14.25">
      <c r="A49" t="str">
        <f>TEXT(3419900617585,"0000000000000")</f>
        <v>3419900617585</v>
      </c>
      <c r="B49" t="s">
        <v>76</v>
      </c>
      <c r="C49" t="str">
        <f>TEXT(1554,"0000000")</f>
        <v>0001554</v>
      </c>
      <c r="D49" t="s">
        <v>33</v>
      </c>
      <c r="E49" t="s">
        <v>34</v>
      </c>
      <c r="F49">
        <v>40360</v>
      </c>
      <c r="G49">
        <v>50550</v>
      </c>
      <c r="H49">
        <v>43190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40360</v>
      </c>
      <c r="P49" t="s">
        <v>0</v>
      </c>
      <c r="Q49" t="s">
        <v>0</v>
      </c>
    </row>
    <row r="50" spans="1:17" ht="14.25">
      <c r="A50" t="str">
        <f>TEXT(3100602314082,"0000000000000")</f>
        <v>3100602314082</v>
      </c>
      <c r="B50" t="s">
        <v>77</v>
      </c>
      <c r="C50" t="str">
        <f>TEXT(1555,"0000000")</f>
        <v>0001555</v>
      </c>
      <c r="D50" t="s">
        <v>33</v>
      </c>
      <c r="E50" t="s">
        <v>34</v>
      </c>
      <c r="F50">
        <v>37740</v>
      </c>
      <c r="G50">
        <v>50550</v>
      </c>
      <c r="H50">
        <v>43190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37740</v>
      </c>
      <c r="P50" t="s">
        <v>0</v>
      </c>
      <c r="Q50" t="s">
        <v>0</v>
      </c>
    </row>
    <row r="51" spans="1:17" ht="14.25">
      <c r="A51" t="str">
        <f>TEXT(3520100161413,"0000000000000")</f>
        <v>3520100161413</v>
      </c>
      <c r="B51" t="s">
        <v>78</v>
      </c>
      <c r="C51" t="str">
        <f>TEXT(1556,"0000000")</f>
        <v>0001556</v>
      </c>
      <c r="D51" t="s">
        <v>33</v>
      </c>
      <c r="E51" t="s">
        <v>34</v>
      </c>
      <c r="F51">
        <v>36020</v>
      </c>
      <c r="G51">
        <v>50550</v>
      </c>
      <c r="H51">
        <v>43190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36020</v>
      </c>
      <c r="P51" t="s">
        <v>0</v>
      </c>
      <c r="Q51" t="s">
        <v>0</v>
      </c>
    </row>
    <row r="52" spans="1:17" ht="14.25">
      <c r="A52" t="str">
        <f>TEXT(3820500206811,"0000000000000")</f>
        <v>3820500206811</v>
      </c>
      <c r="B52" t="s">
        <v>79</v>
      </c>
      <c r="C52" t="str">
        <f>TEXT(1558,"0000000")</f>
        <v>0001558</v>
      </c>
      <c r="D52" t="s">
        <v>33</v>
      </c>
      <c r="E52" t="s">
        <v>34</v>
      </c>
      <c r="F52">
        <v>22400</v>
      </c>
      <c r="G52">
        <v>50550</v>
      </c>
      <c r="H52">
        <v>31220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22400</v>
      </c>
      <c r="P52" t="s">
        <v>0</v>
      </c>
      <c r="Q52" t="s">
        <v>0</v>
      </c>
    </row>
    <row r="53" spans="1:17" ht="14.25">
      <c r="A53" t="str">
        <f>TEXT(3400200082176,"0000000000000")</f>
        <v>3400200082176</v>
      </c>
      <c r="B53" t="s">
        <v>80</v>
      </c>
      <c r="C53" t="str">
        <f>TEXT(1559,"0000000")</f>
        <v>0001559</v>
      </c>
      <c r="D53" t="s">
        <v>33</v>
      </c>
      <c r="E53" t="s">
        <v>34</v>
      </c>
      <c r="F53">
        <v>44180</v>
      </c>
      <c r="G53">
        <v>50550</v>
      </c>
      <c r="H53">
        <v>43190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44180</v>
      </c>
      <c r="P53" t="s">
        <v>0</v>
      </c>
      <c r="Q53" t="s">
        <v>0</v>
      </c>
    </row>
    <row r="54" spans="1:17" ht="14.25">
      <c r="A54" t="str">
        <f>TEXT(3400200149246,"0000000000000")</f>
        <v>3400200149246</v>
      </c>
      <c r="B54" t="s">
        <v>81</v>
      </c>
      <c r="C54" t="str">
        <f>TEXT(1560,"0000000")</f>
        <v>0001560</v>
      </c>
      <c r="D54" t="s">
        <v>33</v>
      </c>
      <c r="E54" t="s">
        <v>34</v>
      </c>
      <c r="F54">
        <v>32730</v>
      </c>
      <c r="G54">
        <v>50550</v>
      </c>
      <c r="H54">
        <v>31220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32730</v>
      </c>
      <c r="P54" t="s">
        <v>0</v>
      </c>
      <c r="Q54" t="s">
        <v>0</v>
      </c>
    </row>
    <row r="55" spans="1:17" ht="14.25">
      <c r="A55" t="str">
        <f>TEXT(3550900196912,"0000000000000")</f>
        <v>3550900196912</v>
      </c>
      <c r="B55" t="s">
        <v>82</v>
      </c>
      <c r="C55" t="str">
        <f>TEXT(1562,"0000000")</f>
        <v>0001562</v>
      </c>
      <c r="D55" t="s">
        <v>33</v>
      </c>
      <c r="E55" t="s">
        <v>34</v>
      </c>
      <c r="F55">
        <v>33580</v>
      </c>
      <c r="G55">
        <v>50550</v>
      </c>
      <c r="H55">
        <v>31220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33580</v>
      </c>
      <c r="P55" t="s">
        <v>0</v>
      </c>
      <c r="Q55" t="s">
        <v>0</v>
      </c>
    </row>
    <row r="56" spans="1:17" ht="14.25">
      <c r="A56" t="str">
        <f>TEXT(3709900010807,"0000000000000")</f>
        <v>3709900010807</v>
      </c>
      <c r="B56" t="s">
        <v>83</v>
      </c>
      <c r="C56" t="str">
        <f>TEXT(1563,"0000000")</f>
        <v>0001563</v>
      </c>
      <c r="D56" t="s">
        <v>33</v>
      </c>
      <c r="E56" t="s">
        <v>34</v>
      </c>
      <c r="F56">
        <v>36150</v>
      </c>
      <c r="G56">
        <v>50550</v>
      </c>
      <c r="H56">
        <v>43190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36150</v>
      </c>
      <c r="P56" t="s">
        <v>0</v>
      </c>
      <c r="Q56" t="s">
        <v>0</v>
      </c>
    </row>
    <row r="57" spans="1:17" ht="14.25">
      <c r="A57" t="str">
        <f>TEXT(3102000045697,"0000000000000")</f>
        <v>3102000045697</v>
      </c>
      <c r="B57" t="s">
        <v>84</v>
      </c>
      <c r="C57" t="str">
        <f>TEXT(1564,"0000000")</f>
        <v>0001564</v>
      </c>
      <c r="D57" t="s">
        <v>33</v>
      </c>
      <c r="E57" t="s">
        <v>34</v>
      </c>
      <c r="F57">
        <v>36150</v>
      </c>
      <c r="G57">
        <v>50550</v>
      </c>
      <c r="H57">
        <v>43190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36150</v>
      </c>
      <c r="P57" t="s">
        <v>0</v>
      </c>
      <c r="Q57" t="s">
        <v>0</v>
      </c>
    </row>
    <row r="58" spans="1:17" ht="14.25">
      <c r="A58" t="str">
        <f>TEXT(3191100144165,"0000000000000")</f>
        <v>3191100144165</v>
      </c>
      <c r="B58" t="s">
        <v>85</v>
      </c>
      <c r="C58" t="str">
        <f>TEXT(1565,"0000000")</f>
        <v>0001565</v>
      </c>
      <c r="D58" t="s">
        <v>33</v>
      </c>
      <c r="E58" t="s">
        <v>34</v>
      </c>
      <c r="F58">
        <v>36150</v>
      </c>
      <c r="G58">
        <v>50550</v>
      </c>
      <c r="H58">
        <v>43190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36150</v>
      </c>
      <c r="P58" t="s">
        <v>0</v>
      </c>
      <c r="Q58" t="s">
        <v>0</v>
      </c>
    </row>
    <row r="59" spans="1:17" ht="14.25">
      <c r="A59" t="str">
        <f>TEXT(3102101225135,"0000000000000")</f>
        <v>3102101225135</v>
      </c>
      <c r="B59" t="s">
        <v>86</v>
      </c>
      <c r="C59" t="str">
        <f>TEXT(1566,"0000000")</f>
        <v>0001566</v>
      </c>
      <c r="D59" t="s">
        <v>33</v>
      </c>
      <c r="E59" t="s">
        <v>34</v>
      </c>
      <c r="F59">
        <v>50550</v>
      </c>
      <c r="G59">
        <v>50550</v>
      </c>
      <c r="H59">
        <v>43190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50550</v>
      </c>
      <c r="P59" t="s">
        <v>0</v>
      </c>
      <c r="Q59" t="s">
        <v>0</v>
      </c>
    </row>
    <row r="60" spans="1:17" ht="14.25">
      <c r="A60" t="str">
        <f>TEXT(3159800050926,"0000000000000")</f>
        <v>3159800050926</v>
      </c>
      <c r="B60" t="s">
        <v>87</v>
      </c>
      <c r="C60" t="str">
        <f>TEXT(1567,"0000000")</f>
        <v>0001567</v>
      </c>
      <c r="D60" t="s">
        <v>33</v>
      </c>
      <c r="E60" t="s">
        <v>34</v>
      </c>
      <c r="F60">
        <v>34840</v>
      </c>
      <c r="G60">
        <v>50550</v>
      </c>
      <c r="H60">
        <v>31220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34840</v>
      </c>
      <c r="P60" t="s">
        <v>0</v>
      </c>
      <c r="Q60" t="s">
        <v>0</v>
      </c>
    </row>
    <row r="61" spans="1:17" ht="14.25">
      <c r="A61" t="str">
        <f>TEXT(3100200381702,"0000000000000")</f>
        <v>3100200381702</v>
      </c>
      <c r="B61" t="s">
        <v>88</v>
      </c>
      <c r="C61" t="str">
        <f>TEXT(1568,"0000000")</f>
        <v>0001568</v>
      </c>
      <c r="D61" t="s">
        <v>33</v>
      </c>
      <c r="E61" t="s">
        <v>34</v>
      </c>
      <c r="F61">
        <v>39920</v>
      </c>
      <c r="G61">
        <v>50550</v>
      </c>
      <c r="H61">
        <v>43190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39920</v>
      </c>
      <c r="P61" t="s">
        <v>0</v>
      </c>
      <c r="Q61" t="s">
        <v>0</v>
      </c>
    </row>
    <row r="62" spans="1:17" ht="14.25">
      <c r="A62" t="str">
        <f>TEXT(5101799041697,"0000000000000")</f>
        <v>5101799041697</v>
      </c>
      <c r="B62" t="s">
        <v>89</v>
      </c>
      <c r="C62" t="str">
        <f>TEXT(1571,"0000000")</f>
        <v>0001571</v>
      </c>
      <c r="D62" t="s">
        <v>33</v>
      </c>
      <c r="E62" t="s">
        <v>34</v>
      </c>
      <c r="F62">
        <v>30010</v>
      </c>
      <c r="G62">
        <v>50550</v>
      </c>
      <c r="H62">
        <v>31220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30010</v>
      </c>
      <c r="P62" t="s">
        <v>0</v>
      </c>
      <c r="Q62" t="s">
        <v>0</v>
      </c>
    </row>
    <row r="63" spans="1:17" ht="14.25">
      <c r="A63" t="str">
        <f>TEXT(3920300474489,"0000000000000")</f>
        <v>3920300474489</v>
      </c>
      <c r="B63" t="s">
        <v>90</v>
      </c>
      <c r="C63" t="str">
        <f>TEXT(1572,"0000000")</f>
        <v>0001572</v>
      </c>
      <c r="D63" t="s">
        <v>33</v>
      </c>
      <c r="E63" t="s">
        <v>34</v>
      </c>
      <c r="F63">
        <v>33730</v>
      </c>
      <c r="G63">
        <v>50550</v>
      </c>
      <c r="H63">
        <v>31220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33730</v>
      </c>
      <c r="P63" t="s">
        <v>0</v>
      </c>
      <c r="Q63" t="s">
        <v>0</v>
      </c>
    </row>
    <row r="64" spans="1:17" ht="14.25">
      <c r="A64" t="str">
        <f>TEXT(3361200105313,"0000000000000")</f>
        <v>3361200105313</v>
      </c>
      <c r="B64" t="s">
        <v>91</v>
      </c>
      <c r="C64" t="str">
        <f>TEXT(1573,"0000000")</f>
        <v>0001573</v>
      </c>
      <c r="D64" t="s">
        <v>33</v>
      </c>
      <c r="E64" t="s">
        <v>34</v>
      </c>
      <c r="F64">
        <v>37100</v>
      </c>
      <c r="G64">
        <v>50550</v>
      </c>
      <c r="H64">
        <v>43190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37100</v>
      </c>
      <c r="P64" t="s">
        <v>0</v>
      </c>
      <c r="Q64" t="s">
        <v>0</v>
      </c>
    </row>
    <row r="65" spans="1:17" ht="14.25">
      <c r="A65" t="str">
        <f>TEXT(5141199000582,"0000000000000")</f>
        <v>5141199000582</v>
      </c>
      <c r="B65" t="s">
        <v>92</v>
      </c>
      <c r="C65" t="str">
        <f>TEXT(1574,"0000000")</f>
        <v>0001574</v>
      </c>
      <c r="D65" t="s">
        <v>33</v>
      </c>
      <c r="E65" t="s">
        <v>34</v>
      </c>
      <c r="F65">
        <v>35070</v>
      </c>
      <c r="G65">
        <v>50550</v>
      </c>
      <c r="H65">
        <v>31220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35070</v>
      </c>
      <c r="P65" t="s">
        <v>0</v>
      </c>
      <c r="Q65" t="s">
        <v>0</v>
      </c>
    </row>
    <row r="66" spans="1:17" ht="14.25">
      <c r="A66" t="str">
        <f>TEXT(3801600484970,"0000000000000")</f>
        <v>3801600484970</v>
      </c>
      <c r="B66" t="s">
        <v>93</v>
      </c>
      <c r="C66" t="str">
        <f>TEXT(1575,"0000000")</f>
        <v>0001575</v>
      </c>
      <c r="D66" t="s">
        <v>33</v>
      </c>
      <c r="E66" t="s">
        <v>34</v>
      </c>
      <c r="F66">
        <v>37100</v>
      </c>
      <c r="G66">
        <v>50550</v>
      </c>
      <c r="H66">
        <v>43190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37100</v>
      </c>
      <c r="P66" t="s">
        <v>0</v>
      </c>
      <c r="Q66" t="s">
        <v>0</v>
      </c>
    </row>
    <row r="67" spans="1:17" ht="14.25">
      <c r="A67" t="str">
        <f>TEXT(3101403545760,"0000000000000")</f>
        <v>3101403545760</v>
      </c>
      <c r="B67" t="s">
        <v>173</v>
      </c>
      <c r="C67" t="str">
        <f>TEXT(1576,"0000000")</f>
        <v>0001576</v>
      </c>
      <c r="D67" t="s">
        <v>33</v>
      </c>
      <c r="E67" t="s">
        <v>34</v>
      </c>
      <c r="F67">
        <v>41760</v>
      </c>
      <c r="G67">
        <v>50550</v>
      </c>
      <c r="H67">
        <v>43190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41760</v>
      </c>
      <c r="P67" t="s">
        <v>0</v>
      </c>
      <c r="Q67" t="s">
        <v>0</v>
      </c>
    </row>
    <row r="68" spans="1:17" ht="14.25">
      <c r="A68" t="str">
        <f>TEXT(3101203142092,"0000000000000")</f>
        <v>3101203142092</v>
      </c>
      <c r="B68" t="s">
        <v>94</v>
      </c>
      <c r="C68" t="str">
        <f>TEXT(1579,"0000000")</f>
        <v>0001579</v>
      </c>
      <c r="D68" t="s">
        <v>33</v>
      </c>
      <c r="E68" t="s">
        <v>34</v>
      </c>
      <c r="F68">
        <v>44650</v>
      </c>
      <c r="G68">
        <v>50550</v>
      </c>
      <c r="H68">
        <v>43190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44650</v>
      </c>
      <c r="P68" t="s">
        <v>0</v>
      </c>
      <c r="Q68" t="s">
        <v>0</v>
      </c>
    </row>
    <row r="69" spans="1:17" ht="14.25">
      <c r="A69" t="str">
        <f>TEXT(3120101759782,"0000000000000")</f>
        <v>3120101759782</v>
      </c>
      <c r="B69" t="s">
        <v>95</v>
      </c>
      <c r="C69" t="str">
        <f>TEXT(1580,"0000000")</f>
        <v>0001580</v>
      </c>
      <c r="D69" t="s">
        <v>33</v>
      </c>
      <c r="E69" t="s">
        <v>34</v>
      </c>
      <c r="F69">
        <v>46980</v>
      </c>
      <c r="G69">
        <v>50550</v>
      </c>
      <c r="H69">
        <v>43190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46980</v>
      </c>
      <c r="P69" t="s">
        <v>0</v>
      </c>
      <c r="Q69" t="s">
        <v>0</v>
      </c>
    </row>
    <row r="70" spans="1:17" ht="14.25">
      <c r="A70" t="str">
        <f>TEXT(3509900703928,"0000000000000")</f>
        <v>3509900703928</v>
      </c>
      <c r="B70" t="s">
        <v>96</v>
      </c>
      <c r="C70" t="str">
        <f>TEXT(1581,"0000000")</f>
        <v>0001581</v>
      </c>
      <c r="D70" t="s">
        <v>33</v>
      </c>
      <c r="E70" t="s">
        <v>34</v>
      </c>
      <c r="F70">
        <v>41010</v>
      </c>
      <c r="G70">
        <v>50550</v>
      </c>
      <c r="H70">
        <v>43190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41010</v>
      </c>
      <c r="P70" t="s">
        <v>0</v>
      </c>
      <c r="Q70" t="s">
        <v>0</v>
      </c>
    </row>
    <row r="71" spans="1:17" ht="14.25">
      <c r="A71" t="str">
        <f>TEXT(3100100197004,"0000000000000")</f>
        <v>3100100197004</v>
      </c>
      <c r="B71" t="s">
        <v>97</v>
      </c>
      <c r="C71" t="str">
        <f>TEXT(1583,"0000000")</f>
        <v>0001583</v>
      </c>
      <c r="D71" t="s">
        <v>33</v>
      </c>
      <c r="E71" t="s">
        <v>34</v>
      </c>
      <c r="F71">
        <v>36150</v>
      </c>
      <c r="G71">
        <v>50550</v>
      </c>
      <c r="H71">
        <v>43190</v>
      </c>
      <c r="K71">
        <f aca="true" t="shared" si="10" ref="K71:K102">ROUNDUP(($H71*$J71/100),-1)</f>
        <v>0</v>
      </c>
      <c r="L71">
        <f aca="true" t="shared" si="11" ref="L71:L102">IF($F71+$K71&lt;=$G71,$K71,$G71-$F71)</f>
        <v>0</v>
      </c>
      <c r="M71">
        <f aca="true" t="shared" si="12" ref="M71:M102">IF($F71+$K71&lt;=$G71,0,($H71*$J71/100)-$L71)</f>
        <v>0</v>
      </c>
      <c r="N71">
        <f aca="true" t="shared" si="13" ref="N71:N102">$L71+$M71</f>
        <v>0</v>
      </c>
      <c r="O71">
        <f aca="true" t="shared" si="14" ref="O71:O102">IF($F71+$K71&lt;=$G71,$F71+$K71,$G71)</f>
        <v>36150</v>
      </c>
      <c r="P71" t="s">
        <v>0</v>
      </c>
      <c r="Q71" t="s">
        <v>0</v>
      </c>
    </row>
    <row r="72" spans="1:17" ht="14.25">
      <c r="A72" t="str">
        <f>TEXT(3100600654633,"0000000000000")</f>
        <v>3100600654633</v>
      </c>
      <c r="B72" t="s">
        <v>98</v>
      </c>
      <c r="C72" t="str">
        <f>TEXT(1584,"0000000")</f>
        <v>0001584</v>
      </c>
      <c r="D72" t="s">
        <v>33</v>
      </c>
      <c r="E72" t="s">
        <v>34</v>
      </c>
      <c r="F72">
        <v>35500</v>
      </c>
      <c r="G72">
        <v>50550</v>
      </c>
      <c r="H72">
        <v>31220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35500</v>
      </c>
      <c r="P72" t="s">
        <v>0</v>
      </c>
      <c r="Q72" t="s">
        <v>0</v>
      </c>
    </row>
    <row r="73" spans="1:17" ht="14.25">
      <c r="A73" t="str">
        <f>TEXT(3150500039686,"0000000000000")</f>
        <v>3150500039686</v>
      </c>
      <c r="B73" t="s">
        <v>99</v>
      </c>
      <c r="C73" t="str">
        <f>TEXT(1585,"0000000")</f>
        <v>0001585</v>
      </c>
      <c r="D73" t="s">
        <v>33</v>
      </c>
      <c r="E73" t="s">
        <v>34</v>
      </c>
      <c r="F73">
        <v>32350</v>
      </c>
      <c r="G73">
        <v>50550</v>
      </c>
      <c r="H73">
        <v>31220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32350</v>
      </c>
      <c r="P73" t="s">
        <v>0</v>
      </c>
      <c r="Q73" t="s">
        <v>0</v>
      </c>
    </row>
    <row r="74" spans="1:17" ht="14.25">
      <c r="A74" t="str">
        <f>TEXT(3909900799000,"0000000000000")</f>
        <v>3909900799000</v>
      </c>
      <c r="B74" t="s">
        <v>100</v>
      </c>
      <c r="C74" t="str">
        <f>TEXT(1587,"0000000")</f>
        <v>0001587</v>
      </c>
      <c r="D74" t="s">
        <v>33</v>
      </c>
      <c r="E74" t="s">
        <v>34</v>
      </c>
      <c r="F74">
        <v>39060</v>
      </c>
      <c r="G74">
        <v>50550</v>
      </c>
      <c r="H74">
        <v>43190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39060</v>
      </c>
      <c r="P74" t="s">
        <v>0</v>
      </c>
      <c r="Q74" t="s">
        <v>0</v>
      </c>
    </row>
    <row r="75" spans="1:17" ht="14.25">
      <c r="A75" t="str">
        <f>TEXT(3100700515554,"0000000000000")</f>
        <v>3100700515554</v>
      </c>
      <c r="B75" t="s">
        <v>101</v>
      </c>
      <c r="C75" t="str">
        <f>TEXT(1590,"0000000")</f>
        <v>0001590</v>
      </c>
      <c r="D75" t="s">
        <v>33</v>
      </c>
      <c r="E75" t="s">
        <v>34</v>
      </c>
      <c r="F75">
        <v>34840</v>
      </c>
      <c r="G75">
        <v>50550</v>
      </c>
      <c r="H75">
        <v>31220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34840</v>
      </c>
      <c r="P75" t="s">
        <v>0</v>
      </c>
      <c r="Q75" t="s">
        <v>0</v>
      </c>
    </row>
    <row r="76" spans="1:17" ht="14.25">
      <c r="A76" t="str">
        <f>TEXT(3102101205738,"0000000000000")</f>
        <v>3102101205738</v>
      </c>
      <c r="B76" t="s">
        <v>102</v>
      </c>
      <c r="C76" t="str">
        <f>TEXT(1591,"0000000")</f>
        <v>0001591</v>
      </c>
      <c r="D76" t="s">
        <v>33</v>
      </c>
      <c r="E76" t="s">
        <v>34</v>
      </c>
      <c r="F76">
        <v>36020</v>
      </c>
      <c r="G76">
        <v>50550</v>
      </c>
      <c r="H76">
        <v>43190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36020</v>
      </c>
      <c r="P76" t="s">
        <v>0</v>
      </c>
      <c r="Q76" t="s">
        <v>0</v>
      </c>
    </row>
    <row r="77" spans="1:17" ht="14.25">
      <c r="A77" t="str">
        <f>TEXT(3709900328262,"0000000000000")</f>
        <v>3709900328262</v>
      </c>
      <c r="B77" t="s">
        <v>103</v>
      </c>
      <c r="C77" t="str">
        <f>TEXT(1592,"0000000")</f>
        <v>0001592</v>
      </c>
      <c r="D77" t="s">
        <v>33</v>
      </c>
      <c r="E77" t="s">
        <v>34</v>
      </c>
      <c r="F77">
        <v>41880</v>
      </c>
      <c r="G77">
        <v>50550</v>
      </c>
      <c r="H77">
        <v>43190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41880</v>
      </c>
      <c r="P77" t="s">
        <v>0</v>
      </c>
      <c r="Q77" t="s">
        <v>0</v>
      </c>
    </row>
    <row r="78" spans="1:17" ht="14.25">
      <c r="A78" t="str">
        <f>TEXT(3529900370121,"0000000000000")</f>
        <v>3529900370121</v>
      </c>
      <c r="B78" t="s">
        <v>104</v>
      </c>
      <c r="C78" t="str">
        <f>TEXT(1594,"0000000")</f>
        <v>0001594</v>
      </c>
      <c r="D78" t="s">
        <v>33</v>
      </c>
      <c r="E78" t="s">
        <v>34</v>
      </c>
      <c r="F78">
        <v>49480</v>
      </c>
      <c r="G78">
        <v>50550</v>
      </c>
      <c r="H78">
        <v>43190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49480</v>
      </c>
      <c r="P78" t="s">
        <v>0</v>
      </c>
      <c r="Q78" t="s">
        <v>0</v>
      </c>
    </row>
    <row r="79" spans="1:17" ht="14.25">
      <c r="A79" t="str">
        <f>TEXT(3101402330638,"0000000000000")</f>
        <v>3101402330638</v>
      </c>
      <c r="B79" t="s">
        <v>105</v>
      </c>
      <c r="C79" t="str">
        <f>TEXT(1595,"0000000")</f>
        <v>0001595</v>
      </c>
      <c r="D79" t="s">
        <v>33</v>
      </c>
      <c r="E79" t="s">
        <v>34</v>
      </c>
      <c r="F79">
        <v>41440</v>
      </c>
      <c r="G79">
        <v>50550</v>
      </c>
      <c r="H79">
        <v>43190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41440</v>
      </c>
      <c r="P79" t="s">
        <v>0</v>
      </c>
      <c r="Q79" t="s">
        <v>0</v>
      </c>
    </row>
    <row r="80" spans="1:17" ht="14.25">
      <c r="A80" t="str">
        <f>TEXT(3300700011139,"0000000000000")</f>
        <v>3300700011139</v>
      </c>
      <c r="B80" t="s">
        <v>106</v>
      </c>
      <c r="C80" t="str">
        <f>TEXT(1596,"0000000")</f>
        <v>0001596</v>
      </c>
      <c r="D80" t="s">
        <v>33</v>
      </c>
      <c r="E80" t="s">
        <v>34</v>
      </c>
      <c r="F80">
        <v>29450</v>
      </c>
      <c r="G80">
        <v>50550</v>
      </c>
      <c r="H80">
        <v>31220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29450</v>
      </c>
      <c r="P80" t="s">
        <v>0</v>
      </c>
      <c r="Q80" t="s">
        <v>0</v>
      </c>
    </row>
    <row r="81" spans="1:17" ht="14.25">
      <c r="A81" t="str">
        <f>TEXT(3329900284803,"0000000000000")</f>
        <v>3329900284803</v>
      </c>
      <c r="B81" t="s">
        <v>107</v>
      </c>
      <c r="C81" t="str">
        <f>TEXT(1597,"0000000")</f>
        <v>0001597</v>
      </c>
      <c r="D81" t="s">
        <v>33</v>
      </c>
      <c r="E81" t="s">
        <v>34</v>
      </c>
      <c r="F81">
        <v>38400</v>
      </c>
      <c r="G81">
        <v>50550</v>
      </c>
      <c r="H81">
        <v>43190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38400</v>
      </c>
      <c r="P81" t="s">
        <v>0</v>
      </c>
      <c r="Q81" t="s">
        <v>0</v>
      </c>
    </row>
    <row r="82" spans="1:17" ht="14.25">
      <c r="A82" t="str">
        <f>TEXT(3820500150742,"0000000000000")</f>
        <v>3820500150742</v>
      </c>
      <c r="B82" t="s">
        <v>108</v>
      </c>
      <c r="C82" t="str">
        <f>TEXT(1598,"0000000")</f>
        <v>0001598</v>
      </c>
      <c r="D82" t="s">
        <v>33</v>
      </c>
      <c r="E82" t="s">
        <v>34</v>
      </c>
      <c r="F82">
        <v>34840</v>
      </c>
      <c r="G82">
        <v>50550</v>
      </c>
      <c r="H82">
        <v>31220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34840</v>
      </c>
      <c r="P82" t="s">
        <v>0</v>
      </c>
      <c r="Q82" t="s">
        <v>0</v>
      </c>
    </row>
    <row r="83" spans="1:17" ht="14.25">
      <c r="A83" t="str">
        <f>TEXT(3101501564751,"0000000000000")</f>
        <v>3101501564751</v>
      </c>
      <c r="B83" t="s">
        <v>109</v>
      </c>
      <c r="C83" t="str">
        <f>TEXT(1599,"0000000")</f>
        <v>0001599</v>
      </c>
      <c r="D83" t="s">
        <v>33</v>
      </c>
      <c r="E83" t="s">
        <v>34</v>
      </c>
      <c r="F83">
        <v>41010</v>
      </c>
      <c r="G83">
        <v>50550</v>
      </c>
      <c r="H83">
        <v>43190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41010</v>
      </c>
      <c r="P83" t="s">
        <v>0</v>
      </c>
      <c r="Q83" t="s">
        <v>0</v>
      </c>
    </row>
    <row r="84" spans="1:17" ht="14.25">
      <c r="A84" t="str">
        <f>TEXT(3930100360145,"0000000000000")</f>
        <v>3930100360145</v>
      </c>
      <c r="B84" t="s">
        <v>110</v>
      </c>
      <c r="C84" t="str">
        <f>TEXT(1601,"0000000")</f>
        <v>0001601</v>
      </c>
      <c r="D84" t="s">
        <v>33</v>
      </c>
      <c r="E84" t="s">
        <v>34</v>
      </c>
      <c r="F84">
        <v>41010</v>
      </c>
      <c r="G84">
        <v>50550</v>
      </c>
      <c r="H84">
        <v>43190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41010</v>
      </c>
      <c r="P84" t="s">
        <v>0</v>
      </c>
      <c r="Q84" t="s">
        <v>0</v>
      </c>
    </row>
    <row r="85" spans="1:17" ht="14.25">
      <c r="A85" t="str">
        <f>TEXT(3929900285995,"0000000000000")</f>
        <v>3929900285995</v>
      </c>
      <c r="B85" t="s">
        <v>111</v>
      </c>
      <c r="C85" t="str">
        <f>TEXT(1602,"0000000")</f>
        <v>0001602</v>
      </c>
      <c r="D85" t="s">
        <v>33</v>
      </c>
      <c r="E85" t="s">
        <v>34</v>
      </c>
      <c r="F85">
        <v>32950</v>
      </c>
      <c r="G85">
        <v>50550</v>
      </c>
      <c r="H85">
        <v>31220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32950</v>
      </c>
      <c r="P85" t="s">
        <v>0</v>
      </c>
      <c r="Q85" t="s">
        <v>0</v>
      </c>
    </row>
    <row r="86" spans="1:17" ht="14.25">
      <c r="A86" t="str">
        <f>TEXT(3679800100082,"0000000000000")</f>
        <v>3679800100082</v>
      </c>
      <c r="B86" t="s">
        <v>112</v>
      </c>
      <c r="C86" t="str">
        <f>TEXT(1603,"0000000")</f>
        <v>0001603</v>
      </c>
      <c r="D86" t="s">
        <v>33</v>
      </c>
      <c r="E86" t="s">
        <v>34</v>
      </c>
      <c r="F86">
        <v>22400</v>
      </c>
      <c r="G86">
        <v>50550</v>
      </c>
      <c r="H86">
        <v>31220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22400</v>
      </c>
      <c r="P86" t="s">
        <v>0</v>
      </c>
      <c r="Q86" t="s">
        <v>0</v>
      </c>
    </row>
    <row r="87" spans="1:17" ht="14.25">
      <c r="A87" t="str">
        <f>TEXT(3670300853989,"0000000000000")</f>
        <v>3670300853989</v>
      </c>
      <c r="B87" t="s">
        <v>113</v>
      </c>
      <c r="C87" t="str">
        <f>TEXT(1604,"0000000")</f>
        <v>0001604</v>
      </c>
      <c r="D87" t="s">
        <v>33</v>
      </c>
      <c r="E87" t="s">
        <v>34</v>
      </c>
      <c r="F87">
        <v>37100</v>
      </c>
      <c r="G87">
        <v>50550</v>
      </c>
      <c r="H87">
        <v>43190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37100</v>
      </c>
      <c r="P87" t="s">
        <v>0</v>
      </c>
      <c r="Q87" t="s">
        <v>0</v>
      </c>
    </row>
    <row r="88" spans="1:17" ht="14.25">
      <c r="A88" t="str">
        <f>TEXT(3100601242738,"0000000000000")</f>
        <v>3100601242738</v>
      </c>
      <c r="B88" t="s">
        <v>114</v>
      </c>
      <c r="C88" t="str">
        <f>TEXT(1606,"0000000")</f>
        <v>0001606</v>
      </c>
      <c r="D88" t="s">
        <v>33</v>
      </c>
      <c r="E88" t="s">
        <v>34</v>
      </c>
      <c r="F88">
        <v>44180</v>
      </c>
      <c r="G88">
        <v>50550</v>
      </c>
      <c r="H88">
        <v>43190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44180</v>
      </c>
      <c r="P88" t="s">
        <v>0</v>
      </c>
      <c r="Q88" t="s">
        <v>0</v>
      </c>
    </row>
    <row r="89" spans="1:17" ht="14.25">
      <c r="A89" t="str">
        <f>TEXT(3102002372008,"0000000000000")</f>
        <v>3102002372008</v>
      </c>
      <c r="B89" t="s">
        <v>115</v>
      </c>
      <c r="C89" t="str">
        <f>TEXT(1607,"0000000")</f>
        <v>0001607</v>
      </c>
      <c r="D89" t="s">
        <v>33</v>
      </c>
      <c r="E89" t="s">
        <v>34</v>
      </c>
      <c r="F89">
        <v>43870</v>
      </c>
      <c r="G89">
        <v>50550</v>
      </c>
      <c r="H89">
        <v>43190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43870</v>
      </c>
      <c r="P89" t="s">
        <v>0</v>
      </c>
      <c r="Q89" t="s">
        <v>0</v>
      </c>
    </row>
    <row r="90" spans="1:17" ht="14.25">
      <c r="A90" t="str">
        <f>TEXT(3101701105300,"0000000000000")</f>
        <v>3101701105300</v>
      </c>
      <c r="B90" t="s">
        <v>116</v>
      </c>
      <c r="C90" t="str">
        <f>TEXT(1608,"0000000")</f>
        <v>0001608</v>
      </c>
      <c r="D90" t="s">
        <v>33</v>
      </c>
      <c r="E90" t="s">
        <v>34</v>
      </c>
      <c r="F90">
        <v>44650</v>
      </c>
      <c r="G90">
        <v>50550</v>
      </c>
      <c r="H90">
        <v>43190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44650</v>
      </c>
      <c r="P90" t="s">
        <v>0</v>
      </c>
      <c r="Q90" t="s">
        <v>0</v>
      </c>
    </row>
    <row r="91" spans="1:17" ht="14.25">
      <c r="A91" t="str">
        <f>TEXT(3100504150662,"0000000000000")</f>
        <v>3100504150662</v>
      </c>
      <c r="B91" t="s">
        <v>117</v>
      </c>
      <c r="C91" t="str">
        <f>TEXT(1609,"0000000")</f>
        <v>0001609</v>
      </c>
      <c r="D91" t="s">
        <v>33</v>
      </c>
      <c r="E91" t="s">
        <v>34</v>
      </c>
      <c r="F91">
        <v>39700</v>
      </c>
      <c r="G91">
        <v>50550</v>
      </c>
      <c r="H91">
        <v>43190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39700</v>
      </c>
      <c r="P91" t="s">
        <v>0</v>
      </c>
      <c r="Q91" t="s">
        <v>0</v>
      </c>
    </row>
    <row r="92" spans="1:17" ht="14.25">
      <c r="A92" t="str">
        <f>TEXT(3130600065417,"0000000000000")</f>
        <v>3130600065417</v>
      </c>
      <c r="B92" t="s">
        <v>118</v>
      </c>
      <c r="C92" t="str">
        <f>TEXT(1610,"0000000")</f>
        <v>0001610</v>
      </c>
      <c r="D92" t="s">
        <v>33</v>
      </c>
      <c r="E92" t="s">
        <v>34</v>
      </c>
      <c r="F92">
        <v>40360</v>
      </c>
      <c r="G92">
        <v>50550</v>
      </c>
      <c r="H92">
        <v>43190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40360</v>
      </c>
      <c r="P92" t="s">
        <v>0</v>
      </c>
      <c r="Q92" t="s">
        <v>0</v>
      </c>
    </row>
    <row r="93" spans="1:17" ht="14.25">
      <c r="A93" t="str">
        <f>TEXT(3349900158085,"0000000000000")</f>
        <v>3349900158085</v>
      </c>
      <c r="B93" t="s">
        <v>119</v>
      </c>
      <c r="C93" t="str">
        <f>TEXT(1611,"0000000")</f>
        <v>0001611</v>
      </c>
      <c r="D93" t="s">
        <v>33</v>
      </c>
      <c r="E93" t="s">
        <v>34</v>
      </c>
      <c r="F93">
        <v>35500</v>
      </c>
      <c r="G93">
        <v>50550</v>
      </c>
      <c r="H93">
        <v>31220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35500</v>
      </c>
      <c r="P93" t="s">
        <v>0</v>
      </c>
      <c r="Q93" t="s">
        <v>0</v>
      </c>
    </row>
    <row r="94" spans="1:17" ht="14.25">
      <c r="A94" t="str">
        <f>TEXT(3180400369790,"0000000000000")</f>
        <v>3180400369790</v>
      </c>
      <c r="B94" t="s">
        <v>120</v>
      </c>
      <c r="C94" t="str">
        <f>TEXT(1612,"0000000")</f>
        <v>0001612</v>
      </c>
      <c r="D94" t="s">
        <v>33</v>
      </c>
      <c r="E94" t="s">
        <v>34</v>
      </c>
      <c r="F94">
        <v>43100</v>
      </c>
      <c r="G94">
        <v>50550</v>
      </c>
      <c r="H94">
        <v>43190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43100</v>
      </c>
      <c r="P94" t="s">
        <v>0</v>
      </c>
      <c r="Q94" t="s">
        <v>0</v>
      </c>
    </row>
    <row r="95" spans="1:17" ht="14.25">
      <c r="A95" t="str">
        <f>TEXT(3100503853317,"0000000000000")</f>
        <v>3100503853317</v>
      </c>
      <c r="B95" t="s">
        <v>121</v>
      </c>
      <c r="C95" t="str">
        <f>TEXT(1613,"0000000")</f>
        <v>0001613</v>
      </c>
      <c r="D95" t="s">
        <v>33</v>
      </c>
      <c r="E95" t="s">
        <v>34</v>
      </c>
      <c r="F95">
        <v>39700</v>
      </c>
      <c r="G95">
        <v>50550</v>
      </c>
      <c r="H95">
        <v>43190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39700</v>
      </c>
      <c r="P95" t="s">
        <v>0</v>
      </c>
      <c r="Q95" t="s">
        <v>0</v>
      </c>
    </row>
    <row r="96" spans="1:17" ht="14.25">
      <c r="A96" t="str">
        <f>TEXT(3739900008420,"0000000000000")</f>
        <v>3739900008420</v>
      </c>
      <c r="B96" t="s">
        <v>122</v>
      </c>
      <c r="C96" t="str">
        <f>TEXT(1615,"0000000")</f>
        <v>0001615</v>
      </c>
      <c r="D96" t="s">
        <v>33</v>
      </c>
      <c r="E96" t="s">
        <v>34</v>
      </c>
      <c r="F96">
        <v>39060</v>
      </c>
      <c r="G96">
        <v>50550</v>
      </c>
      <c r="H96">
        <v>43190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39060</v>
      </c>
      <c r="P96" t="s">
        <v>0</v>
      </c>
      <c r="Q96" t="s">
        <v>0</v>
      </c>
    </row>
    <row r="97" spans="1:17" ht="14.25">
      <c r="A97" t="str">
        <f>TEXT(3609700074489,"0000000000000")</f>
        <v>3609700074489</v>
      </c>
      <c r="B97" t="s">
        <v>123</v>
      </c>
      <c r="C97" t="str">
        <f>TEXT(1616,"0000000")</f>
        <v>0001616</v>
      </c>
      <c r="D97" t="s">
        <v>33</v>
      </c>
      <c r="E97" t="s">
        <v>34</v>
      </c>
      <c r="F97">
        <v>28100</v>
      </c>
      <c r="G97">
        <v>50550</v>
      </c>
      <c r="H97">
        <v>31220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O97">
        <f t="shared" si="14"/>
        <v>28100</v>
      </c>
      <c r="P97" t="s">
        <v>0</v>
      </c>
      <c r="Q97" t="s">
        <v>0</v>
      </c>
    </row>
    <row r="98" spans="1:17" ht="14.25">
      <c r="A98" t="str">
        <f>TEXT(3101202606877,"0000000000000")</f>
        <v>3101202606877</v>
      </c>
      <c r="B98" t="s">
        <v>124</v>
      </c>
      <c r="C98" t="str">
        <f>TEXT(1617,"0000000")</f>
        <v>0001617</v>
      </c>
      <c r="D98" t="s">
        <v>33</v>
      </c>
      <c r="E98" t="s">
        <v>34</v>
      </c>
      <c r="F98">
        <v>29450</v>
      </c>
      <c r="G98">
        <v>50550</v>
      </c>
      <c r="H98">
        <v>31220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O98">
        <f t="shared" si="14"/>
        <v>29450</v>
      </c>
      <c r="P98" t="s">
        <v>0</v>
      </c>
      <c r="Q98" t="s">
        <v>0</v>
      </c>
    </row>
    <row r="99" spans="1:17" ht="14.25">
      <c r="A99" t="str">
        <f>TEXT(3160300380813,"0000000000000")</f>
        <v>3160300380813</v>
      </c>
      <c r="B99" t="s">
        <v>125</v>
      </c>
      <c r="C99" t="str">
        <f>TEXT(1619,"0000000")</f>
        <v>0001619</v>
      </c>
      <c r="D99" t="s">
        <v>33</v>
      </c>
      <c r="E99" t="s">
        <v>34</v>
      </c>
      <c r="F99">
        <v>39060</v>
      </c>
      <c r="G99">
        <v>50550</v>
      </c>
      <c r="H99">
        <v>43190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O99">
        <f t="shared" si="14"/>
        <v>39060</v>
      </c>
      <c r="P99" t="s">
        <v>0</v>
      </c>
      <c r="Q99" t="s">
        <v>0</v>
      </c>
    </row>
    <row r="100" spans="1:17" ht="14.25">
      <c r="A100" t="str">
        <f>TEXT(3100502094633,"0000000000000")</f>
        <v>3100502094633</v>
      </c>
      <c r="B100" t="s">
        <v>126</v>
      </c>
      <c r="C100" t="str">
        <f>TEXT(1620,"0000000")</f>
        <v>0001620</v>
      </c>
      <c r="D100" t="s">
        <v>33</v>
      </c>
      <c r="E100" t="s">
        <v>34</v>
      </c>
      <c r="F100">
        <v>28340</v>
      </c>
      <c r="G100">
        <v>50550</v>
      </c>
      <c r="H100">
        <v>31220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O100">
        <f t="shared" si="14"/>
        <v>28340</v>
      </c>
      <c r="P100" t="s">
        <v>0</v>
      </c>
      <c r="Q100" t="s">
        <v>0</v>
      </c>
    </row>
    <row r="101" spans="1:17" ht="14.25">
      <c r="A101" t="str">
        <f>TEXT(3100101187151,"0000000000000")</f>
        <v>3100101187151</v>
      </c>
      <c r="B101" t="s">
        <v>127</v>
      </c>
      <c r="C101" t="str">
        <f>TEXT(1621,"0000000")</f>
        <v>0001621</v>
      </c>
      <c r="D101" t="s">
        <v>33</v>
      </c>
      <c r="E101" t="s">
        <v>34</v>
      </c>
      <c r="F101">
        <v>28340</v>
      </c>
      <c r="G101">
        <v>50550</v>
      </c>
      <c r="H101">
        <v>31220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O101">
        <f t="shared" si="14"/>
        <v>28340</v>
      </c>
      <c r="P101" t="s">
        <v>0</v>
      </c>
      <c r="Q101" t="s">
        <v>0</v>
      </c>
    </row>
    <row r="102" spans="1:17" ht="14.25">
      <c r="A102" t="str">
        <f>TEXT(3100903197395,"0000000000000")</f>
        <v>3100903197395</v>
      </c>
      <c r="B102" t="s">
        <v>128</v>
      </c>
      <c r="C102" t="str">
        <f>TEXT(1623,"0000000")</f>
        <v>0001623</v>
      </c>
      <c r="D102" t="s">
        <v>33</v>
      </c>
      <c r="E102" t="s">
        <v>34</v>
      </c>
      <c r="F102">
        <v>31750</v>
      </c>
      <c r="G102">
        <v>50550</v>
      </c>
      <c r="H102">
        <v>31220</v>
      </c>
      <c r="K102">
        <f t="shared" si="10"/>
        <v>0</v>
      </c>
      <c r="L102">
        <f t="shared" si="11"/>
        <v>0</v>
      </c>
      <c r="M102">
        <f t="shared" si="12"/>
        <v>0</v>
      </c>
      <c r="N102">
        <f t="shared" si="13"/>
        <v>0</v>
      </c>
      <c r="O102">
        <f t="shared" si="14"/>
        <v>31750</v>
      </c>
      <c r="P102" t="s">
        <v>0</v>
      </c>
      <c r="Q102" t="s">
        <v>0</v>
      </c>
    </row>
    <row r="103" spans="1:17" ht="14.25">
      <c r="A103" t="str">
        <f>TEXT(3101501349116,"0000000000000")</f>
        <v>3101501349116</v>
      </c>
      <c r="B103" t="s">
        <v>129</v>
      </c>
      <c r="C103" t="str">
        <f>TEXT(1624,"0000000")</f>
        <v>0001624</v>
      </c>
      <c r="D103" t="s">
        <v>33</v>
      </c>
      <c r="E103" t="s">
        <v>34</v>
      </c>
      <c r="F103">
        <v>27790</v>
      </c>
      <c r="G103">
        <v>50550</v>
      </c>
      <c r="H103">
        <v>31220</v>
      </c>
      <c r="K103">
        <f aca="true" t="shared" si="15" ref="K103:K134">ROUNDUP(($H103*$J103/100),-1)</f>
        <v>0</v>
      </c>
      <c r="L103">
        <f aca="true" t="shared" si="16" ref="L103:L134">IF($F103+$K103&lt;=$G103,$K103,$G103-$F103)</f>
        <v>0</v>
      </c>
      <c r="M103">
        <f aca="true" t="shared" si="17" ref="M103:M134">IF($F103+$K103&lt;=$G103,0,($H103*$J103/100)-$L103)</f>
        <v>0</v>
      </c>
      <c r="N103">
        <f aca="true" t="shared" si="18" ref="N103:N134">$L103+$M103</f>
        <v>0</v>
      </c>
      <c r="O103">
        <f aca="true" t="shared" si="19" ref="O103:O134">IF($F103+$K103&lt;=$G103,$F103+$K103,$G103)</f>
        <v>27790</v>
      </c>
      <c r="P103" t="s">
        <v>0</v>
      </c>
      <c r="Q103" t="s">
        <v>0</v>
      </c>
    </row>
    <row r="104" spans="1:17" ht="14.25">
      <c r="A104" t="str">
        <f>TEXT(3810400238532,"0000000000000")</f>
        <v>3810400238532</v>
      </c>
      <c r="B104" t="s">
        <v>130</v>
      </c>
      <c r="C104" t="str">
        <f>TEXT(1625,"0000000")</f>
        <v>0001625</v>
      </c>
      <c r="D104" t="s">
        <v>33</v>
      </c>
      <c r="E104" t="s">
        <v>34</v>
      </c>
      <c r="F104">
        <v>42090</v>
      </c>
      <c r="G104">
        <v>50550</v>
      </c>
      <c r="H104">
        <v>43190</v>
      </c>
      <c r="K104">
        <f t="shared" si="15"/>
        <v>0</v>
      </c>
      <c r="L104">
        <f t="shared" si="16"/>
        <v>0</v>
      </c>
      <c r="M104">
        <f t="shared" si="17"/>
        <v>0</v>
      </c>
      <c r="N104">
        <f t="shared" si="18"/>
        <v>0</v>
      </c>
      <c r="O104">
        <f t="shared" si="19"/>
        <v>42090</v>
      </c>
      <c r="P104" t="s">
        <v>0</v>
      </c>
      <c r="Q104" t="s">
        <v>0</v>
      </c>
    </row>
    <row r="105" spans="1:17" ht="14.25">
      <c r="A105" t="str">
        <f>TEXT(3160100678738,"0000000000000")</f>
        <v>3160100678738</v>
      </c>
      <c r="B105" t="s">
        <v>131</v>
      </c>
      <c r="C105" t="str">
        <f>TEXT(2947,"0000000")</f>
        <v>0002947</v>
      </c>
      <c r="D105" t="s">
        <v>33</v>
      </c>
      <c r="E105" t="s">
        <v>34</v>
      </c>
      <c r="F105">
        <v>46980</v>
      </c>
      <c r="G105">
        <v>50550</v>
      </c>
      <c r="H105">
        <v>43190</v>
      </c>
      <c r="K105">
        <f t="shared" si="15"/>
        <v>0</v>
      </c>
      <c r="L105">
        <f t="shared" si="16"/>
        <v>0</v>
      </c>
      <c r="M105">
        <f t="shared" si="17"/>
        <v>0</v>
      </c>
      <c r="N105">
        <f t="shared" si="18"/>
        <v>0</v>
      </c>
      <c r="O105">
        <f t="shared" si="19"/>
        <v>46980</v>
      </c>
      <c r="P105" t="s">
        <v>0</v>
      </c>
      <c r="Q105" t="s">
        <v>0</v>
      </c>
    </row>
    <row r="106" spans="1:17" ht="14.25">
      <c r="A106" t="str">
        <f>TEXT(3230100482409,"0000000000000")</f>
        <v>3230100482409</v>
      </c>
      <c r="B106" t="s">
        <v>132</v>
      </c>
      <c r="C106" t="str">
        <f>TEXT(2948,"0000000")</f>
        <v>0002948</v>
      </c>
      <c r="D106" t="s">
        <v>33</v>
      </c>
      <c r="E106" t="s">
        <v>34</v>
      </c>
      <c r="F106">
        <v>35500</v>
      </c>
      <c r="G106">
        <v>50550</v>
      </c>
      <c r="H106">
        <v>31220</v>
      </c>
      <c r="K106">
        <f t="shared" si="15"/>
        <v>0</v>
      </c>
      <c r="L106">
        <f t="shared" si="16"/>
        <v>0</v>
      </c>
      <c r="M106">
        <f t="shared" si="17"/>
        <v>0</v>
      </c>
      <c r="N106">
        <f t="shared" si="18"/>
        <v>0</v>
      </c>
      <c r="O106">
        <f t="shared" si="19"/>
        <v>35500</v>
      </c>
      <c r="P106" t="s">
        <v>0</v>
      </c>
      <c r="Q106" t="s">
        <v>0</v>
      </c>
    </row>
    <row r="107" spans="1:17" ht="14.25">
      <c r="A107" t="str">
        <f>TEXT(3100901712551,"0000000000000")</f>
        <v>3100901712551</v>
      </c>
      <c r="B107" t="s">
        <v>133</v>
      </c>
      <c r="C107" t="str">
        <f>TEXT(2949,"0000000")</f>
        <v>0002949</v>
      </c>
      <c r="D107" t="s">
        <v>33</v>
      </c>
      <c r="E107" t="s">
        <v>34</v>
      </c>
      <c r="F107">
        <v>37740</v>
      </c>
      <c r="G107">
        <v>50550</v>
      </c>
      <c r="H107">
        <v>43190</v>
      </c>
      <c r="K107">
        <f t="shared" si="15"/>
        <v>0</v>
      </c>
      <c r="L107">
        <f t="shared" si="16"/>
        <v>0</v>
      </c>
      <c r="M107">
        <f t="shared" si="17"/>
        <v>0</v>
      </c>
      <c r="N107">
        <f t="shared" si="18"/>
        <v>0</v>
      </c>
      <c r="O107">
        <f t="shared" si="19"/>
        <v>37740</v>
      </c>
      <c r="P107" t="s">
        <v>0</v>
      </c>
      <c r="Q107" t="s">
        <v>0</v>
      </c>
    </row>
    <row r="108" spans="1:17" ht="14.25">
      <c r="A108" t="str">
        <f>TEXT(3521200338570,"0000000000000")</f>
        <v>3521200338570</v>
      </c>
      <c r="B108" t="s">
        <v>134</v>
      </c>
      <c r="C108" t="str">
        <f>TEXT(2950,"0000000")</f>
        <v>0002950</v>
      </c>
      <c r="D108" t="s">
        <v>33</v>
      </c>
      <c r="E108" t="s">
        <v>34</v>
      </c>
      <c r="F108">
        <v>39060</v>
      </c>
      <c r="G108">
        <v>50550</v>
      </c>
      <c r="H108">
        <v>43190</v>
      </c>
      <c r="K108">
        <f t="shared" si="15"/>
        <v>0</v>
      </c>
      <c r="L108">
        <f t="shared" si="16"/>
        <v>0</v>
      </c>
      <c r="M108">
        <f t="shared" si="17"/>
        <v>0</v>
      </c>
      <c r="N108">
        <f t="shared" si="18"/>
        <v>0</v>
      </c>
      <c r="O108">
        <f t="shared" si="19"/>
        <v>39060</v>
      </c>
      <c r="P108" t="s">
        <v>0</v>
      </c>
      <c r="Q108" t="s">
        <v>0</v>
      </c>
    </row>
    <row r="109" spans="1:17" ht="14.25">
      <c r="A109" t="str">
        <f>TEXT(3119900107962,"0000000000000")</f>
        <v>3119900107962</v>
      </c>
      <c r="B109" t="s">
        <v>135</v>
      </c>
      <c r="C109" t="str">
        <f>TEXT(2951,"0000000")</f>
        <v>0002951</v>
      </c>
      <c r="D109" t="s">
        <v>33</v>
      </c>
      <c r="E109" t="s">
        <v>34</v>
      </c>
      <c r="F109">
        <v>36020</v>
      </c>
      <c r="G109">
        <v>50550</v>
      </c>
      <c r="H109">
        <v>43190</v>
      </c>
      <c r="K109">
        <f t="shared" si="15"/>
        <v>0</v>
      </c>
      <c r="L109">
        <f t="shared" si="16"/>
        <v>0</v>
      </c>
      <c r="M109">
        <f t="shared" si="17"/>
        <v>0</v>
      </c>
      <c r="N109">
        <f t="shared" si="18"/>
        <v>0</v>
      </c>
      <c r="O109">
        <f t="shared" si="19"/>
        <v>36020</v>
      </c>
      <c r="P109" t="s">
        <v>0</v>
      </c>
      <c r="Q109" t="s">
        <v>0</v>
      </c>
    </row>
    <row r="110" spans="1:17" ht="14.25">
      <c r="A110" t="str">
        <f>TEXT(3409900052626,"0000000000000")</f>
        <v>3409900052626</v>
      </c>
      <c r="B110" t="s">
        <v>136</v>
      </c>
      <c r="C110" t="str">
        <f>TEXT(2952,"0000000")</f>
        <v>0002952</v>
      </c>
      <c r="D110" t="s">
        <v>33</v>
      </c>
      <c r="E110" t="s">
        <v>34</v>
      </c>
      <c r="F110">
        <v>31750</v>
      </c>
      <c r="G110">
        <v>50550</v>
      </c>
      <c r="H110">
        <v>31220</v>
      </c>
      <c r="K110">
        <f t="shared" si="15"/>
        <v>0</v>
      </c>
      <c r="L110">
        <f t="shared" si="16"/>
        <v>0</v>
      </c>
      <c r="M110">
        <f t="shared" si="17"/>
        <v>0</v>
      </c>
      <c r="N110">
        <f t="shared" si="18"/>
        <v>0</v>
      </c>
      <c r="O110">
        <f t="shared" si="19"/>
        <v>31750</v>
      </c>
      <c r="P110" t="s">
        <v>0</v>
      </c>
      <c r="Q110" t="s">
        <v>0</v>
      </c>
    </row>
    <row r="111" spans="1:17" ht="14.25">
      <c r="A111" t="str">
        <f>TEXT(3409900806892,"0000000000000")</f>
        <v>3409900806892</v>
      </c>
      <c r="B111" t="s">
        <v>137</v>
      </c>
      <c r="C111" t="str">
        <f>TEXT(2953,"0000000")</f>
        <v>0002953</v>
      </c>
      <c r="D111" t="s">
        <v>33</v>
      </c>
      <c r="E111" t="s">
        <v>34</v>
      </c>
      <c r="F111">
        <v>39700</v>
      </c>
      <c r="G111">
        <v>50550</v>
      </c>
      <c r="H111">
        <v>43190</v>
      </c>
      <c r="K111">
        <f t="shared" si="15"/>
        <v>0</v>
      </c>
      <c r="L111">
        <f t="shared" si="16"/>
        <v>0</v>
      </c>
      <c r="M111">
        <f t="shared" si="17"/>
        <v>0</v>
      </c>
      <c r="N111">
        <f t="shared" si="18"/>
        <v>0</v>
      </c>
      <c r="O111">
        <f t="shared" si="19"/>
        <v>39700</v>
      </c>
      <c r="P111" t="s">
        <v>0</v>
      </c>
      <c r="Q111" t="s">
        <v>0</v>
      </c>
    </row>
    <row r="112" spans="1:17" ht="14.25">
      <c r="A112" t="str">
        <f>TEXT(3100503094939,"0000000000000")</f>
        <v>3100503094939</v>
      </c>
      <c r="B112" t="s">
        <v>138</v>
      </c>
      <c r="C112" t="str">
        <f>TEXT(76,"0000000")</f>
        <v>0000076</v>
      </c>
      <c r="D112" t="s">
        <v>139</v>
      </c>
      <c r="E112" t="s">
        <v>140</v>
      </c>
      <c r="F112">
        <v>30090</v>
      </c>
      <c r="G112">
        <v>36020</v>
      </c>
      <c r="H112">
        <v>30600</v>
      </c>
      <c r="K112">
        <f t="shared" si="15"/>
        <v>0</v>
      </c>
      <c r="L112">
        <f t="shared" si="16"/>
        <v>0</v>
      </c>
      <c r="M112">
        <f t="shared" si="17"/>
        <v>0</v>
      </c>
      <c r="N112">
        <f t="shared" si="18"/>
        <v>0</v>
      </c>
      <c r="O112">
        <f t="shared" si="19"/>
        <v>30090</v>
      </c>
      <c r="P112" t="s">
        <v>0</v>
      </c>
      <c r="Q112" t="s">
        <v>0</v>
      </c>
    </row>
    <row r="113" spans="1:17" ht="14.25">
      <c r="A113" t="str">
        <f>TEXT(3100400041433,"0000000000000")</f>
        <v>3100400041433</v>
      </c>
      <c r="B113" t="s">
        <v>141</v>
      </c>
      <c r="C113" t="str">
        <f>TEXT(83,"0000000")</f>
        <v>0000083</v>
      </c>
      <c r="D113" t="s">
        <v>33</v>
      </c>
      <c r="E113" t="s">
        <v>140</v>
      </c>
      <c r="F113">
        <v>30090</v>
      </c>
      <c r="G113">
        <v>36020</v>
      </c>
      <c r="H113">
        <v>30600</v>
      </c>
      <c r="K113">
        <f t="shared" si="15"/>
        <v>0</v>
      </c>
      <c r="L113">
        <f t="shared" si="16"/>
        <v>0</v>
      </c>
      <c r="M113">
        <f t="shared" si="17"/>
        <v>0</v>
      </c>
      <c r="N113">
        <f t="shared" si="18"/>
        <v>0</v>
      </c>
      <c r="O113">
        <f t="shared" si="19"/>
        <v>30090</v>
      </c>
      <c r="P113" t="s">
        <v>0</v>
      </c>
      <c r="Q113" t="s">
        <v>0</v>
      </c>
    </row>
    <row r="114" spans="1:17" ht="14.25">
      <c r="A114" t="str">
        <f>TEXT(3570400342634,"0000000000000")</f>
        <v>3570400342634</v>
      </c>
      <c r="B114" t="s">
        <v>142</v>
      </c>
      <c r="C114" t="str">
        <f>TEXT(88,"0000000")</f>
        <v>0000088</v>
      </c>
      <c r="D114" t="s">
        <v>33</v>
      </c>
      <c r="E114" t="s">
        <v>140</v>
      </c>
      <c r="F114">
        <v>18100</v>
      </c>
      <c r="G114">
        <v>36020</v>
      </c>
      <c r="H114">
        <v>20350</v>
      </c>
      <c r="K114">
        <f t="shared" si="15"/>
        <v>0</v>
      </c>
      <c r="L114">
        <f t="shared" si="16"/>
        <v>0</v>
      </c>
      <c r="M114">
        <f t="shared" si="17"/>
        <v>0</v>
      </c>
      <c r="N114">
        <f t="shared" si="18"/>
        <v>0</v>
      </c>
      <c r="O114">
        <f t="shared" si="19"/>
        <v>18100</v>
      </c>
      <c r="P114" t="s">
        <v>0</v>
      </c>
      <c r="Q114" t="s">
        <v>0</v>
      </c>
    </row>
    <row r="115" spans="1:17" ht="14.25">
      <c r="A115" t="str">
        <f>TEXT(3300800410507,"0000000000000")</f>
        <v>3300800410507</v>
      </c>
      <c r="B115" t="s">
        <v>143</v>
      </c>
      <c r="C115" t="str">
        <f>TEXT(108,"0000000")</f>
        <v>0000108</v>
      </c>
      <c r="D115" t="s">
        <v>48</v>
      </c>
      <c r="E115" t="s">
        <v>140</v>
      </c>
      <c r="F115">
        <v>14330</v>
      </c>
      <c r="G115">
        <v>36020</v>
      </c>
      <c r="H115">
        <v>20350</v>
      </c>
      <c r="K115">
        <f t="shared" si="15"/>
        <v>0</v>
      </c>
      <c r="L115">
        <f t="shared" si="16"/>
        <v>0</v>
      </c>
      <c r="M115">
        <f t="shared" si="17"/>
        <v>0</v>
      </c>
      <c r="N115">
        <f t="shared" si="18"/>
        <v>0</v>
      </c>
      <c r="O115">
        <f t="shared" si="19"/>
        <v>14330</v>
      </c>
      <c r="P115" t="s">
        <v>0</v>
      </c>
      <c r="Q115" t="s">
        <v>144</v>
      </c>
    </row>
    <row r="116" spans="1:17" ht="14.25">
      <c r="A116" t="str">
        <f>TEXT(3249900069288,"0000000000000")</f>
        <v>3249900069288</v>
      </c>
      <c r="B116" t="s">
        <v>145</v>
      </c>
      <c r="C116" t="str">
        <f>TEXT(113,"0000000")</f>
        <v>0000113</v>
      </c>
      <c r="D116" t="s">
        <v>48</v>
      </c>
      <c r="E116" t="s">
        <v>140</v>
      </c>
      <c r="F116">
        <v>19420</v>
      </c>
      <c r="G116">
        <v>36020</v>
      </c>
      <c r="H116">
        <v>20350</v>
      </c>
      <c r="K116">
        <f t="shared" si="15"/>
        <v>0</v>
      </c>
      <c r="L116">
        <f t="shared" si="16"/>
        <v>0</v>
      </c>
      <c r="M116">
        <f t="shared" si="17"/>
        <v>0</v>
      </c>
      <c r="N116">
        <f t="shared" si="18"/>
        <v>0</v>
      </c>
      <c r="O116">
        <f t="shared" si="19"/>
        <v>19420</v>
      </c>
      <c r="P116" t="s">
        <v>0</v>
      </c>
      <c r="Q116" t="s">
        <v>0</v>
      </c>
    </row>
    <row r="117" spans="1:17" ht="14.25">
      <c r="A117" t="str">
        <f>TEXT(3460500834211,"0000000000000")</f>
        <v>3460500834211</v>
      </c>
      <c r="B117" t="s">
        <v>146</v>
      </c>
      <c r="C117" t="str">
        <f>TEXT(114,"0000000")</f>
        <v>0000114</v>
      </c>
      <c r="D117" t="s">
        <v>48</v>
      </c>
      <c r="E117" t="s">
        <v>140</v>
      </c>
      <c r="F117">
        <v>23270</v>
      </c>
      <c r="G117">
        <v>36020</v>
      </c>
      <c r="H117">
        <v>20350</v>
      </c>
      <c r="K117">
        <f t="shared" si="15"/>
        <v>0</v>
      </c>
      <c r="L117">
        <f t="shared" si="16"/>
        <v>0</v>
      </c>
      <c r="M117">
        <f t="shared" si="17"/>
        <v>0</v>
      </c>
      <c r="N117">
        <f t="shared" si="18"/>
        <v>0</v>
      </c>
      <c r="O117">
        <f t="shared" si="19"/>
        <v>23270</v>
      </c>
      <c r="P117" t="s">
        <v>0</v>
      </c>
      <c r="Q117" t="s">
        <v>0</v>
      </c>
    </row>
    <row r="118" spans="1:17" ht="14.25">
      <c r="A118" t="str">
        <f>TEXT(3471100019066,"0000000000000")</f>
        <v>3471100019066</v>
      </c>
      <c r="B118" t="s">
        <v>147</v>
      </c>
      <c r="C118" t="str">
        <f>TEXT(144,"0000000")</f>
        <v>0000144</v>
      </c>
      <c r="D118" t="s">
        <v>48</v>
      </c>
      <c r="E118" t="s">
        <v>140</v>
      </c>
      <c r="F118">
        <v>18100</v>
      </c>
      <c r="G118">
        <v>36020</v>
      </c>
      <c r="H118">
        <v>20350</v>
      </c>
      <c r="K118">
        <f t="shared" si="15"/>
        <v>0</v>
      </c>
      <c r="L118">
        <f t="shared" si="16"/>
        <v>0</v>
      </c>
      <c r="M118">
        <f t="shared" si="17"/>
        <v>0</v>
      </c>
      <c r="N118">
        <f t="shared" si="18"/>
        <v>0</v>
      </c>
      <c r="O118">
        <f t="shared" si="19"/>
        <v>18100</v>
      </c>
      <c r="P118" t="s">
        <v>0</v>
      </c>
      <c r="Q118" t="s">
        <v>0</v>
      </c>
    </row>
    <row r="119" spans="1:17" ht="14.25">
      <c r="A119" t="str">
        <f>TEXT(3102002212035,"0000000000000")</f>
        <v>3102002212035</v>
      </c>
      <c r="B119" t="s">
        <v>148</v>
      </c>
      <c r="C119" t="str">
        <f>TEXT(152,"0000000")</f>
        <v>0000152</v>
      </c>
      <c r="D119" t="s">
        <v>149</v>
      </c>
      <c r="E119" t="s">
        <v>140</v>
      </c>
      <c r="F119">
        <v>36020</v>
      </c>
      <c r="G119">
        <v>36020</v>
      </c>
      <c r="H119">
        <v>30600</v>
      </c>
      <c r="K119">
        <f t="shared" si="15"/>
        <v>0</v>
      </c>
      <c r="L119">
        <f t="shared" si="16"/>
        <v>0</v>
      </c>
      <c r="M119">
        <f t="shared" si="17"/>
        <v>0</v>
      </c>
      <c r="N119">
        <f t="shared" si="18"/>
        <v>0</v>
      </c>
      <c r="O119">
        <f t="shared" si="19"/>
        <v>36020</v>
      </c>
      <c r="P119" t="s">
        <v>0</v>
      </c>
      <c r="Q119" t="s">
        <v>0</v>
      </c>
    </row>
    <row r="120" spans="1:17" ht="14.25">
      <c r="A120" t="str">
        <f>TEXT(3401300008904,"0000000000000")</f>
        <v>3401300008904</v>
      </c>
      <c r="B120" t="s">
        <v>150</v>
      </c>
      <c r="C120" t="str">
        <f>TEXT(1582,"0000000")</f>
        <v>0001582</v>
      </c>
      <c r="D120" t="s">
        <v>33</v>
      </c>
      <c r="E120" t="s">
        <v>140</v>
      </c>
      <c r="F120">
        <v>24500</v>
      </c>
      <c r="G120">
        <v>36020</v>
      </c>
      <c r="H120">
        <v>20350</v>
      </c>
      <c r="K120">
        <f t="shared" si="15"/>
        <v>0</v>
      </c>
      <c r="L120">
        <f t="shared" si="16"/>
        <v>0</v>
      </c>
      <c r="M120">
        <f t="shared" si="17"/>
        <v>0</v>
      </c>
      <c r="N120">
        <f t="shared" si="18"/>
        <v>0</v>
      </c>
      <c r="O120">
        <f t="shared" si="19"/>
        <v>24500</v>
      </c>
      <c r="P120" t="s">
        <v>0</v>
      </c>
      <c r="Q120" t="s">
        <v>0</v>
      </c>
    </row>
    <row r="121" spans="1:17" ht="14.25">
      <c r="A121" t="str">
        <f>TEXT(3100200148498,"0000000000000")</f>
        <v>3100200148498</v>
      </c>
      <c r="B121" t="s">
        <v>151</v>
      </c>
      <c r="C121" t="str">
        <f>TEXT(1589,"0000000")</f>
        <v>0001589</v>
      </c>
      <c r="D121" t="s">
        <v>33</v>
      </c>
      <c r="E121" t="s">
        <v>140</v>
      </c>
      <c r="F121">
        <v>14480</v>
      </c>
      <c r="G121">
        <v>36020</v>
      </c>
      <c r="H121">
        <v>20350</v>
      </c>
      <c r="K121">
        <f t="shared" si="15"/>
        <v>0</v>
      </c>
      <c r="L121">
        <f t="shared" si="16"/>
        <v>0</v>
      </c>
      <c r="M121">
        <f t="shared" si="17"/>
        <v>0</v>
      </c>
      <c r="N121">
        <f t="shared" si="18"/>
        <v>0</v>
      </c>
      <c r="O121">
        <f t="shared" si="19"/>
        <v>14480</v>
      </c>
      <c r="P121" t="s">
        <v>0</v>
      </c>
      <c r="Q121" t="s">
        <v>0</v>
      </c>
    </row>
    <row r="122" spans="1:17" ht="14.25">
      <c r="A122" t="str">
        <f>TEXT(3409900140762,"0000000000000")</f>
        <v>3409900140762</v>
      </c>
      <c r="B122" t="s">
        <v>152</v>
      </c>
      <c r="C122" t="str">
        <f>TEXT(1614,"0000000")</f>
        <v>0001614</v>
      </c>
      <c r="D122" t="s">
        <v>33</v>
      </c>
      <c r="E122" t="s">
        <v>140</v>
      </c>
      <c r="F122">
        <v>19900</v>
      </c>
      <c r="G122">
        <v>36020</v>
      </c>
      <c r="H122">
        <v>20350</v>
      </c>
      <c r="K122">
        <f t="shared" si="15"/>
        <v>0</v>
      </c>
      <c r="L122">
        <f t="shared" si="16"/>
        <v>0</v>
      </c>
      <c r="M122">
        <f t="shared" si="17"/>
        <v>0</v>
      </c>
      <c r="N122">
        <f t="shared" si="18"/>
        <v>0</v>
      </c>
      <c r="O122">
        <f t="shared" si="19"/>
        <v>19900</v>
      </c>
      <c r="P122" t="s">
        <v>0</v>
      </c>
      <c r="Q122" t="s">
        <v>0</v>
      </c>
    </row>
    <row r="123" spans="1:17" ht="14.25">
      <c r="A123" t="str">
        <f>TEXT(3709900330275,"0000000000000")</f>
        <v>3709900330275</v>
      </c>
      <c r="B123" t="s">
        <v>153</v>
      </c>
      <c r="C123" t="str">
        <f>TEXT(136,"0000000")</f>
        <v>0000136</v>
      </c>
      <c r="D123" t="s">
        <v>48</v>
      </c>
      <c r="E123" t="s">
        <v>154</v>
      </c>
      <c r="F123">
        <v>10330</v>
      </c>
      <c r="G123">
        <v>22220</v>
      </c>
      <c r="H123">
        <v>15390</v>
      </c>
      <c r="K123">
        <f t="shared" si="15"/>
        <v>0</v>
      </c>
      <c r="L123">
        <f t="shared" si="16"/>
        <v>0</v>
      </c>
      <c r="M123">
        <f t="shared" si="17"/>
        <v>0</v>
      </c>
      <c r="N123">
        <f t="shared" si="18"/>
        <v>0</v>
      </c>
      <c r="O123">
        <f t="shared" si="19"/>
        <v>10330</v>
      </c>
      <c r="P123" t="s">
        <v>0</v>
      </c>
      <c r="Q123" t="s">
        <v>0</v>
      </c>
    </row>
    <row r="124" spans="1:17" ht="14.25">
      <c r="A124" t="str">
        <f>TEXT(3300900432090,"0000000000000")</f>
        <v>3300900432090</v>
      </c>
      <c r="B124" t="s">
        <v>155</v>
      </c>
      <c r="C124" t="str">
        <f>TEXT(1588,"0000000")</f>
        <v>0001588</v>
      </c>
      <c r="D124" t="s">
        <v>33</v>
      </c>
      <c r="E124" t="s">
        <v>154</v>
      </c>
      <c r="F124">
        <v>11160</v>
      </c>
      <c r="G124">
        <v>22220</v>
      </c>
      <c r="H124">
        <v>15390</v>
      </c>
      <c r="K124">
        <f t="shared" si="15"/>
        <v>0</v>
      </c>
      <c r="L124">
        <f t="shared" si="16"/>
        <v>0</v>
      </c>
      <c r="M124">
        <f t="shared" si="17"/>
        <v>0</v>
      </c>
      <c r="N124">
        <f t="shared" si="18"/>
        <v>0</v>
      </c>
      <c r="O124">
        <f t="shared" si="19"/>
        <v>11160</v>
      </c>
      <c r="P124" t="s">
        <v>0</v>
      </c>
      <c r="Q124" t="s">
        <v>0</v>
      </c>
    </row>
    <row r="125" spans="1:17" ht="14.25">
      <c r="A125" t="str">
        <f>TEXT(3400900256274,"0000000000000")</f>
        <v>3400900256274</v>
      </c>
      <c r="B125" t="s">
        <v>156</v>
      </c>
      <c r="C125" t="str">
        <f>TEXT(78,"0000000")</f>
        <v>0000078</v>
      </c>
      <c r="D125" t="s">
        <v>157</v>
      </c>
      <c r="E125" t="s">
        <v>158</v>
      </c>
      <c r="F125">
        <v>15100</v>
      </c>
      <c r="G125">
        <v>33540</v>
      </c>
      <c r="H125">
        <v>16030</v>
      </c>
      <c r="K125">
        <f t="shared" si="15"/>
        <v>0</v>
      </c>
      <c r="L125">
        <f t="shared" si="16"/>
        <v>0</v>
      </c>
      <c r="M125">
        <f t="shared" si="17"/>
        <v>0</v>
      </c>
      <c r="N125">
        <f t="shared" si="18"/>
        <v>0</v>
      </c>
      <c r="O125">
        <f t="shared" si="19"/>
        <v>15100</v>
      </c>
      <c r="P125" t="s">
        <v>0</v>
      </c>
      <c r="Q125" t="s">
        <v>0</v>
      </c>
    </row>
    <row r="126" spans="1:17" ht="14.25">
      <c r="A126" t="str">
        <f>TEXT(3260300036801,"0000000000000")</f>
        <v>3260300036801</v>
      </c>
      <c r="B126" t="s">
        <v>159</v>
      </c>
      <c r="C126" t="str">
        <f>TEXT(79,"0000000")</f>
        <v>0000079</v>
      </c>
      <c r="D126" t="s">
        <v>157</v>
      </c>
      <c r="E126" t="s">
        <v>158</v>
      </c>
      <c r="F126">
        <v>21980</v>
      </c>
      <c r="G126">
        <v>33540</v>
      </c>
      <c r="H126">
        <v>27710</v>
      </c>
      <c r="K126">
        <f t="shared" si="15"/>
        <v>0</v>
      </c>
      <c r="L126">
        <f t="shared" si="16"/>
        <v>0</v>
      </c>
      <c r="M126">
        <f t="shared" si="17"/>
        <v>0</v>
      </c>
      <c r="N126">
        <f t="shared" si="18"/>
        <v>0</v>
      </c>
      <c r="O126">
        <f t="shared" si="19"/>
        <v>21980</v>
      </c>
      <c r="P126" t="s">
        <v>0</v>
      </c>
      <c r="Q126" t="s">
        <v>0</v>
      </c>
    </row>
    <row r="127" spans="1:17" ht="14.25">
      <c r="A127" t="str">
        <f>TEXT(3760500066238,"0000000000000")</f>
        <v>3760500066238</v>
      </c>
      <c r="B127" t="s">
        <v>160</v>
      </c>
      <c r="C127" t="str">
        <f>TEXT(116,"0000000")</f>
        <v>0000116</v>
      </c>
      <c r="D127" t="s">
        <v>161</v>
      </c>
      <c r="E127" t="s">
        <v>158</v>
      </c>
      <c r="F127">
        <v>21000</v>
      </c>
      <c r="G127">
        <v>33540</v>
      </c>
      <c r="H127">
        <v>16030</v>
      </c>
      <c r="K127">
        <f t="shared" si="15"/>
        <v>0</v>
      </c>
      <c r="L127">
        <f t="shared" si="16"/>
        <v>0</v>
      </c>
      <c r="M127">
        <f t="shared" si="17"/>
        <v>0</v>
      </c>
      <c r="N127">
        <f t="shared" si="18"/>
        <v>0</v>
      </c>
      <c r="O127">
        <f t="shared" si="19"/>
        <v>21000</v>
      </c>
      <c r="P127" t="s">
        <v>0</v>
      </c>
      <c r="Q127" t="s">
        <v>0</v>
      </c>
    </row>
    <row r="128" spans="1:17" ht="14.25">
      <c r="A128" t="str">
        <f>TEXT(3100902488957,"0000000000000")</f>
        <v>3100902488957</v>
      </c>
      <c r="B128" t="s">
        <v>162</v>
      </c>
      <c r="C128" t="str">
        <f>TEXT(1454,"0000000")</f>
        <v>0001454</v>
      </c>
      <c r="D128" t="s">
        <v>157</v>
      </c>
      <c r="E128" t="s">
        <v>158</v>
      </c>
      <c r="F128">
        <v>16890</v>
      </c>
      <c r="G128">
        <v>33540</v>
      </c>
      <c r="H128">
        <v>16030</v>
      </c>
      <c r="K128">
        <f t="shared" si="15"/>
        <v>0</v>
      </c>
      <c r="L128">
        <f t="shared" si="16"/>
        <v>0</v>
      </c>
      <c r="M128">
        <f t="shared" si="17"/>
        <v>0</v>
      </c>
      <c r="N128">
        <f t="shared" si="18"/>
        <v>0</v>
      </c>
      <c r="O128">
        <f t="shared" si="19"/>
        <v>16890</v>
      </c>
      <c r="P128" t="s">
        <v>0</v>
      </c>
      <c r="Q128" t="s">
        <v>0</v>
      </c>
    </row>
    <row r="129" spans="1:17" ht="14.25">
      <c r="A129" t="str">
        <f>TEXT(3100503645536,"0000000000000")</f>
        <v>3100503645536</v>
      </c>
      <c r="B129" t="s">
        <v>163</v>
      </c>
      <c r="C129" t="str">
        <f>TEXT(1455,"0000000")</f>
        <v>0001455</v>
      </c>
      <c r="D129" t="s">
        <v>157</v>
      </c>
      <c r="E129" t="s">
        <v>158</v>
      </c>
      <c r="F129">
        <v>22950</v>
      </c>
      <c r="G129">
        <v>33540</v>
      </c>
      <c r="H129">
        <v>27710</v>
      </c>
      <c r="K129">
        <f t="shared" si="15"/>
        <v>0</v>
      </c>
      <c r="L129">
        <f t="shared" si="16"/>
        <v>0</v>
      </c>
      <c r="M129">
        <f t="shared" si="17"/>
        <v>0</v>
      </c>
      <c r="N129">
        <f t="shared" si="18"/>
        <v>0</v>
      </c>
      <c r="O129">
        <f t="shared" si="19"/>
        <v>22950</v>
      </c>
      <c r="P129" t="s">
        <v>0</v>
      </c>
      <c r="Q129" t="s">
        <v>0</v>
      </c>
    </row>
    <row r="130" spans="1:17" ht="14.25">
      <c r="A130" t="str">
        <f>TEXT(3100201743217,"0000000000000")</f>
        <v>3100201743217</v>
      </c>
      <c r="B130" t="s">
        <v>164</v>
      </c>
      <c r="C130" t="str">
        <f>TEXT(1456,"0000000")</f>
        <v>0001456</v>
      </c>
      <c r="D130" t="s">
        <v>157</v>
      </c>
      <c r="E130" t="s">
        <v>158</v>
      </c>
      <c r="F130">
        <v>21240</v>
      </c>
      <c r="G130">
        <v>33540</v>
      </c>
      <c r="H130">
        <v>16030</v>
      </c>
      <c r="K130">
        <f t="shared" si="15"/>
        <v>0</v>
      </c>
      <c r="L130">
        <f t="shared" si="16"/>
        <v>0</v>
      </c>
      <c r="M130">
        <f t="shared" si="17"/>
        <v>0</v>
      </c>
      <c r="N130">
        <f t="shared" si="18"/>
        <v>0</v>
      </c>
      <c r="O130">
        <f t="shared" si="19"/>
        <v>21240</v>
      </c>
      <c r="P130" t="s">
        <v>0</v>
      </c>
      <c r="Q130" t="s">
        <v>0</v>
      </c>
    </row>
    <row r="131" spans="1:17" ht="14.25">
      <c r="A131" t="str">
        <f>TEXT(3770600411930,"0000000000000")</f>
        <v>3770600411930</v>
      </c>
      <c r="B131" t="s">
        <v>165</v>
      </c>
      <c r="C131" t="str">
        <f>TEXT(1577,"0000000")</f>
        <v>0001577</v>
      </c>
      <c r="D131" t="s">
        <v>166</v>
      </c>
      <c r="E131" t="s">
        <v>158</v>
      </c>
      <c r="F131">
        <v>22950</v>
      </c>
      <c r="G131">
        <v>33540</v>
      </c>
      <c r="H131">
        <v>27710</v>
      </c>
      <c r="K131">
        <f t="shared" si="15"/>
        <v>0</v>
      </c>
      <c r="L131">
        <f t="shared" si="16"/>
        <v>0</v>
      </c>
      <c r="M131">
        <f t="shared" si="17"/>
        <v>0</v>
      </c>
      <c r="N131">
        <f t="shared" si="18"/>
        <v>0</v>
      </c>
      <c r="O131">
        <f t="shared" si="19"/>
        <v>22950</v>
      </c>
      <c r="P131" t="s">
        <v>0</v>
      </c>
      <c r="Q131" t="s">
        <v>0</v>
      </c>
    </row>
    <row r="132" spans="1:17" ht="14.25">
      <c r="A132" t="str">
        <f>TEXT(3540500163031,"0000000000000")</f>
        <v>3540500163031</v>
      </c>
      <c r="B132" t="s">
        <v>167</v>
      </c>
      <c r="C132" t="str">
        <f>TEXT(2954,"0000000")</f>
        <v>0002954</v>
      </c>
      <c r="D132" t="s">
        <v>161</v>
      </c>
      <c r="E132" t="s">
        <v>158</v>
      </c>
      <c r="F132">
        <v>24500</v>
      </c>
      <c r="G132">
        <v>33540</v>
      </c>
      <c r="H132">
        <v>27710</v>
      </c>
      <c r="K132">
        <f t="shared" si="15"/>
        <v>0</v>
      </c>
      <c r="L132">
        <f t="shared" si="16"/>
        <v>0</v>
      </c>
      <c r="M132">
        <f t="shared" si="17"/>
        <v>0</v>
      </c>
      <c r="N132">
        <f t="shared" si="18"/>
        <v>0</v>
      </c>
      <c r="O132">
        <f t="shared" si="19"/>
        <v>24500</v>
      </c>
      <c r="P132" t="s">
        <v>0</v>
      </c>
      <c r="Q132" t="s">
        <v>0</v>
      </c>
    </row>
    <row r="133" spans="1:17" ht="14.25">
      <c r="A133" t="str">
        <f>TEXT(3330800466391,"0000000000000")</f>
        <v>3330800466391</v>
      </c>
      <c r="B133" t="s">
        <v>168</v>
      </c>
      <c r="C133" t="str">
        <f>TEXT(77,"0000000")</f>
        <v>0000077</v>
      </c>
      <c r="D133" t="s">
        <v>157</v>
      </c>
      <c r="E133" t="s">
        <v>169</v>
      </c>
      <c r="F133">
        <v>7630</v>
      </c>
      <c r="G133">
        <v>18190</v>
      </c>
      <c r="H133">
        <v>10790</v>
      </c>
      <c r="K133">
        <f t="shared" si="15"/>
        <v>0</v>
      </c>
      <c r="L133">
        <f t="shared" si="16"/>
        <v>0</v>
      </c>
      <c r="M133">
        <f t="shared" si="17"/>
        <v>0</v>
      </c>
      <c r="N133">
        <f t="shared" si="18"/>
        <v>0</v>
      </c>
      <c r="O133">
        <f t="shared" si="19"/>
        <v>7630</v>
      </c>
      <c r="P133" t="s">
        <v>0</v>
      </c>
      <c r="Q133" t="s">
        <v>0</v>
      </c>
    </row>
    <row r="134" spans="1:17" ht="14.25">
      <c r="A134" t="str">
        <f>TEXT(3160200504413,"0000000000000")</f>
        <v>3160200504413</v>
      </c>
      <c r="B134" t="s">
        <v>170</v>
      </c>
      <c r="C134" t="str">
        <f>TEXT(80,"0000000")</f>
        <v>0000080</v>
      </c>
      <c r="D134" t="s">
        <v>157</v>
      </c>
      <c r="E134" t="s">
        <v>169</v>
      </c>
      <c r="F134">
        <v>10240</v>
      </c>
      <c r="G134">
        <v>18190</v>
      </c>
      <c r="H134">
        <v>10790</v>
      </c>
      <c r="K134">
        <f t="shared" si="15"/>
        <v>0</v>
      </c>
      <c r="L134">
        <f t="shared" si="16"/>
        <v>0</v>
      </c>
      <c r="M134">
        <f t="shared" si="17"/>
        <v>0</v>
      </c>
      <c r="N134">
        <f t="shared" si="18"/>
        <v>0</v>
      </c>
      <c r="O134">
        <f t="shared" si="19"/>
        <v>10240</v>
      </c>
      <c r="P134" t="s">
        <v>0</v>
      </c>
      <c r="Q134" t="s">
        <v>0</v>
      </c>
    </row>
    <row r="135" spans="12:15" ht="14.25">
      <c r="L135" t="s">
        <v>171</v>
      </c>
      <c r="N135">
        <f>SUM($N7:$N134)</f>
        <v>0</v>
      </c>
      <c r="O135">
        <v>4392140</v>
      </c>
    </row>
    <row r="136" spans="12:14" ht="14.25">
      <c r="L136" t="s">
        <v>172</v>
      </c>
      <c r="N136">
        <v>135940</v>
      </c>
    </row>
    <row r="137" ht="14.25">
      <c r="N137">
        <f>$N136-$N135</f>
        <v>135940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2010-12-03T05:20:13Z</dcterms:created>
  <dcterms:modified xsi:type="dcterms:W3CDTF">2010-12-09T03:34:49Z</dcterms:modified>
  <cp:category/>
  <cp:version/>
  <cp:contentType/>
  <cp:contentStatus/>
</cp:coreProperties>
</file>