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ส่งเสริมการปลูกป่า" sheetId="1" r:id="rId1"/>
  </sheets>
  <definedNames/>
  <calcPr fullCalcOnLoad="1"/>
</workbook>
</file>

<file path=xl/sharedStrings.xml><?xml version="1.0" encoding="utf-8"?>
<sst xmlns="http://schemas.openxmlformats.org/spreadsheetml/2006/main" count="531" uniqueCount="139">
  <si>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</si>
  <si>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</si>
  <si>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สำนักส่งเสริมการปลูกป่า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</si>
  <si>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</si>
  <si>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</si>
  <si>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</si>
  <si>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</si>
  <si>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</si>
  <si>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</si>
  <si>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</si>
  <si>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</si>
  <si>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</si>
  <si>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</si>
  <si>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</si>
  <si>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</si>
  <si>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</si>
  <si>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</si>
  <si>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</si>
  <si>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</si>
  <si>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</si>
  <si>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</si>
  <si>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</si>
  <si>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</si>
  <si>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</si>
  <si>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</si>
  <si>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</si>
  <si>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</si>
  <si>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</si>
  <si>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</si>
  <si>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วีระพล สุทธิพรพลางกูร</t>
  </si>
  <si>
    <t>นักวิชาการป่าไม้(ผู้เชี่ยวชาญเฉพาะด้านการส่งเสริมการปลูกป่า)</t>
  </si>
  <si>
    <t>เชี่ยวชาญ</t>
  </si>
  <si>
    <t>นาย ชมภู มหันตะกาศรี</t>
  </si>
  <si>
    <t>นักวิชาการป่าไม้</t>
  </si>
  <si>
    <t>ชำนาญการพิเศษ</t>
  </si>
  <si>
    <t>นางสาว เรณู สุวรรณรัตน์</t>
  </si>
  <si>
    <t>นาย ณกรณ์ โพธิสุนทร</t>
  </si>
  <si>
    <t>นาย ชนาธิป กุลดิลก</t>
  </si>
  <si>
    <t>นาย ประมุข ทิชากร</t>
  </si>
  <si>
    <t>นาง ประภัสสร กระจายศรี</t>
  </si>
  <si>
    <t>นักจัดการงานทั่วไป</t>
  </si>
  <si>
    <t>ชำนาญการ</t>
  </si>
  <si>
    <t>นาย ปรีชา พรมมะกุล</t>
  </si>
  <si>
    <t>นาย วุฒิกร คุ้มเจริญ</t>
  </si>
  <si>
    <t>นาง รานี โพธิปักษ์</t>
  </si>
  <si>
    <t>นาย ประกิตติ์ ดาราสว่าง</t>
  </si>
  <si>
    <t>นาย อภิรัฐ สุขพูน</t>
  </si>
  <si>
    <t>นาย สมัคร ดอนนาปี</t>
  </si>
  <si>
    <t>นาย ฉัตรชัย กาญจนะคช</t>
  </si>
  <si>
    <t>นาย สุทัศน์ คงแย้ม</t>
  </si>
  <si>
    <t>นาย ชาตรี รักษาแผน</t>
  </si>
  <si>
    <t>นาย มนตรี ปิยาพันธ์</t>
  </si>
  <si>
    <t>นาย ธีรพล ปัทมนิรันดร์กุล</t>
  </si>
  <si>
    <t>นาย อภิเดช เตียวศิริทรัพย์</t>
  </si>
  <si>
    <t>นาย นพดล โอภาสเสถียร</t>
  </si>
  <si>
    <t>นาย จุมพฏ ชอบธรรม</t>
  </si>
  <si>
    <t>นางสาว ชลเนตร ปรีชาเจริญศรี</t>
  </si>
  <si>
    <t>นางสาว มาลิณี โพธิ์กระเจน</t>
  </si>
  <si>
    <t>นาย นครินทร์ สุทัตโต</t>
  </si>
  <si>
    <t>นาย พงษ์ศักดิ์ เที่ยงธรรม</t>
  </si>
  <si>
    <t>นาย ดุสิต กมลพาณิชย์</t>
  </si>
  <si>
    <t>นาย ประภาส วนาประดิษฐ์</t>
  </si>
  <si>
    <t>นาย ชลัฐ ศรีสมบูรณ์</t>
  </si>
  <si>
    <t>นาย ฉัตรชัย อรรถวิทย์</t>
  </si>
  <si>
    <t>นาย จิตรพล ไทยภักดี</t>
  </si>
  <si>
    <t>นาย อนันตศักดิ์ รุณทอง</t>
  </si>
  <si>
    <t>นาย มุ่งรักษ์ ปิ่นวนิชย์กุล</t>
  </si>
  <si>
    <t>นาย จรัส นีรนาทไพบูลย์</t>
  </si>
  <si>
    <t>นาย วรฉัตร สินวัต</t>
  </si>
  <si>
    <t>นาย อภิรักษ์ ทหรานนท์</t>
  </si>
  <si>
    <t>นาย เจด็จ รัตนแก้ว</t>
  </si>
  <si>
    <t>นาย สมบัติ โชคอำนวย</t>
  </si>
  <si>
    <t>นาย สมนึก โตพ่วง</t>
  </si>
  <si>
    <t>นางสาว แสงจันทร์ วายทุกข์</t>
  </si>
  <si>
    <t>นางสาว วิภาพร คันธรส</t>
  </si>
  <si>
    <t>นางสาว ธีระพร อ่าวอุดม</t>
  </si>
  <si>
    <t>นางสาว เมตตา ปังประเสริฐ</t>
  </si>
  <si>
    <t>นาย สุรนาท ตระกูลน่าเลื่อมใส</t>
  </si>
  <si>
    <t>นาย วินัย ปราสาทศรี</t>
  </si>
  <si>
    <t>นาย พรชัย กัณห์อุไร</t>
  </si>
  <si>
    <t>นางสาว วันทนี ลาภะสิทธินุกุล</t>
  </si>
  <si>
    <t>นาย สรนันท์ จำปาศรี</t>
  </si>
  <si>
    <t>นาย สิทธิโชค จิระชัชวาลวงศ์</t>
  </si>
  <si>
    <t>นาย รัชพล ภัทรนาคเรือง</t>
  </si>
  <si>
    <t>นาย ธันวา สัจจาพิทักษ์วงศ์</t>
  </si>
  <si>
    <t>ปฏิบัติการ</t>
  </si>
  <si>
    <t>นาย อรุณ สินบำรุง</t>
  </si>
  <si>
    <t>นาย ชัยณรงค์ พัฒนเจริญ</t>
  </si>
  <si>
    <t>นาย วีรพล ม่วงคราม</t>
  </si>
  <si>
    <t>นางสาว สุณิส ยอดนาม</t>
  </si>
  <si>
    <t>นาย หงษ์พิจารณ์ บัวไข</t>
  </si>
  <si>
    <t>นาย ธนากร กีรติภควัต</t>
  </si>
  <si>
    <t>นาย เจน รักสุข</t>
  </si>
  <si>
    <t>นาย ณรงค์ คูณขุนทด</t>
  </si>
  <si>
    <t>นาง กำไร ประมาณ</t>
  </si>
  <si>
    <t>นาย อดิศร สารวงศ์</t>
  </si>
  <si>
    <t>นาย นิวัติ เหลืองบริสุทธิ์</t>
  </si>
  <si>
    <t>เจ้าพนักงานป่าไม้</t>
  </si>
  <si>
    <t>อาวุโส</t>
  </si>
  <si>
    <t>นาย นรินทร์ สายซอ</t>
  </si>
  <si>
    <t>นาย ชยาวุธ ลิ้มไกรสรรณ์</t>
  </si>
  <si>
    <t>นาย เพ็ญวิชญ์ ศรีชัย</t>
  </si>
  <si>
    <t>นาง เมธี วงศ์ศรีเพ็ง</t>
  </si>
  <si>
    <t>เจ้าพนักงานธุรการ</t>
  </si>
  <si>
    <t>ชำนาญงาน</t>
  </si>
  <si>
    <t>นาย ชาญวาณิชย์ เกิดเกษม</t>
  </si>
  <si>
    <t>นาย อัครพงษ์ อำพิน</t>
  </si>
  <si>
    <t>ว่าที่ร้อยตรี ภูมิรัตน์ นาคอุดม</t>
  </si>
  <si>
    <t>นาย สันติ เจริญศรี</t>
  </si>
  <si>
    <t>นาย ยุทธนา กรุณา</t>
  </si>
  <si>
    <t>นาย จรรยา เจริญรัตตวงค์</t>
  </si>
  <si>
    <t>นาย ขวัญชัย ใจเฉพาะ</t>
  </si>
  <si>
    <t>นาย จเร วงศ์ฉายา</t>
  </si>
  <si>
    <t>นาย ไชยา สิงหพันธ์</t>
  </si>
  <si>
    <t>นาง เบญจา แท้สูงเนิน</t>
  </si>
  <si>
    <t>นางสาว ปาณิศา อินทสะโร</t>
  </si>
  <si>
    <t>เจ้าพนักงานการเงินและบัญชี</t>
  </si>
  <si>
    <t>นางสาว ปทุมมา วาดกลาง</t>
  </si>
  <si>
    <t>นาย ธีรวัฒน์ อ่อนสำลี</t>
  </si>
  <si>
    <t>นาย วันฉัตร ทองทราย</t>
  </si>
  <si>
    <t>นาย ไชยา แดนโพธิ์</t>
  </si>
  <si>
    <t>นาย นิวัติ คชานันท์</t>
  </si>
  <si>
    <t>นาย ธนพล วะรินทร์</t>
  </si>
  <si>
    <t>นาย ไพโรจน์ วัณณกุล</t>
  </si>
  <si>
    <t>นาย สุรพล จิตต์ดำรงค์</t>
  </si>
  <si>
    <t>นาย วุฒิพงศ์ สังข์โพธิ์</t>
  </si>
  <si>
    <t>นาย บรรจง ศรีใจวงศ์</t>
  </si>
  <si>
    <t>นาย จักรพันธ์ ทองจันดี</t>
  </si>
  <si>
    <t>นาย พุฒิพงศ์ ชัยนลินพัฒน์</t>
  </si>
  <si>
    <t>นาย ศิริชัย ทองประเสริฐ</t>
  </si>
  <si>
    <t>นาย เทอดธรรม จักรนารายณ์</t>
  </si>
  <si>
    <t>นาย ธนรินทร์ สุกปลั่ง</t>
  </si>
  <si>
    <t>นาย กำพล สุวรรณกุล</t>
  </si>
  <si>
    <t>นาย ปฎิยุทธ์ บูรพัฒน์</t>
  </si>
  <si>
    <t>นางสาว เนตรทราย เทียนทอง</t>
  </si>
  <si>
    <t>ปฎิบัติงาน</t>
  </si>
  <si>
    <t>นางสาว สุชิตา วิจิตรเตมีย์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</si>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</sst>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TEXT(3100501304189,"0000000000000")</f>
        <v>3100501304189</v>
      </c>
      <c r="B7" t="s">
        <v>29</v>
      </c>
      <c r="C7" t="str">
        <f>TEXT(175,"0000000")</f>
        <v>0000175</v>
      </c>
      <c r="D7" t="s">
        <v>30</v>
      </c>
      <c r="E7" t="s">
        <v>31</v>
      </c>
      <c r="F7">
        <v>55910</v>
      </c>
      <c r="G7">
        <v>59770</v>
      </c>
      <c r="H7">
        <v>52310</v>
      </c>
      <c r="J7">
        <f aca="true" t="shared" si="0" ref="J7:J38">VALUE(3)</f>
        <v>3</v>
      </c>
      <c r="K7">
        <f aca="true" t="shared" si="1" ref="K7:K38">ROUNDUP(($H7*$J7/100),-1)</f>
        <v>1570</v>
      </c>
      <c r="L7">
        <f aca="true" t="shared" si="2" ref="L7:L38">IF($F7+$K7&lt;=$G7,$K7,$G7-$F7)</f>
        <v>1570</v>
      </c>
      <c r="M7">
        <f aca="true" t="shared" si="3" ref="M7:M38">IF($F7+$K7&lt;=$G7,0,($H7*$J7/100)-$L7)</f>
        <v>0</v>
      </c>
      <c r="N7">
        <f aca="true" t="shared" si="4" ref="N7:N38">$L7+$M7</f>
        <v>1570</v>
      </c>
      <c r="O7">
        <f aca="true" t="shared" si="5" ref="O7:O38">IF($F7+$K7&lt;=$G7,$F7+$K7,$G7)</f>
        <v>57480</v>
      </c>
      <c r="P7" t="s">
        <v>0</v>
      </c>
      <c r="Q7" t="s">
        <v>0</v>
      </c>
    </row>
    <row r="8" spans="1:17" ht="14.25">
      <c r="A8" t="str">
        <f>TEXT(3220100022564,"0000000000000")</f>
        <v>3220100022564</v>
      </c>
      <c r="B8" t="s">
        <v>32</v>
      </c>
      <c r="C8" t="str">
        <f>TEXT(158,"0000000")</f>
        <v>0000158</v>
      </c>
      <c r="D8" t="s">
        <v>33</v>
      </c>
      <c r="E8" t="s">
        <v>34</v>
      </c>
      <c r="F8">
        <v>40360</v>
      </c>
      <c r="G8">
        <v>50550</v>
      </c>
      <c r="H8">
        <v>43190</v>
      </c>
      <c r="J8">
        <f t="shared" si="0"/>
        <v>3</v>
      </c>
      <c r="K8">
        <f t="shared" si="1"/>
        <v>1300</v>
      </c>
      <c r="L8">
        <f t="shared" si="2"/>
        <v>1300</v>
      </c>
      <c r="M8">
        <f t="shared" si="3"/>
        <v>0</v>
      </c>
      <c r="N8">
        <f t="shared" si="4"/>
        <v>1300</v>
      </c>
      <c r="O8">
        <f t="shared" si="5"/>
        <v>41660</v>
      </c>
      <c r="P8" t="s">
        <v>0</v>
      </c>
      <c r="Q8" t="s">
        <v>0</v>
      </c>
    </row>
    <row r="9" spans="1:17" ht="14.25">
      <c r="A9" t="str">
        <f>TEXT(3100202441508,"0000000000000")</f>
        <v>3100202441508</v>
      </c>
      <c r="B9" t="s">
        <v>35</v>
      </c>
      <c r="C9" t="str">
        <f>TEXT(159,"0000000")</f>
        <v>0000159</v>
      </c>
      <c r="D9" t="s">
        <v>33</v>
      </c>
      <c r="E9" t="s">
        <v>34</v>
      </c>
      <c r="F9">
        <v>48750</v>
      </c>
      <c r="G9">
        <v>50550</v>
      </c>
      <c r="H9">
        <v>43190</v>
      </c>
      <c r="J9">
        <f t="shared" si="0"/>
        <v>3</v>
      </c>
      <c r="K9">
        <f t="shared" si="1"/>
        <v>1300</v>
      </c>
      <c r="L9">
        <f t="shared" si="2"/>
        <v>1300</v>
      </c>
      <c r="M9">
        <f t="shared" si="3"/>
        <v>0</v>
      </c>
      <c r="N9">
        <f t="shared" si="4"/>
        <v>1300</v>
      </c>
      <c r="O9">
        <f t="shared" si="5"/>
        <v>50050</v>
      </c>
      <c r="P9" t="s">
        <v>0</v>
      </c>
      <c r="Q9" t="s">
        <v>0</v>
      </c>
    </row>
    <row r="10" spans="1:17" ht="14.25">
      <c r="A10" t="str">
        <f>TEXT(3100504138018,"0000000000000")</f>
        <v>3100504138018</v>
      </c>
      <c r="B10" t="s">
        <v>36</v>
      </c>
      <c r="C10" t="str">
        <f>TEXT(176,"0000000")</f>
        <v>0000176</v>
      </c>
      <c r="D10" t="s">
        <v>33</v>
      </c>
      <c r="E10" t="s">
        <v>34</v>
      </c>
      <c r="F10">
        <v>42320</v>
      </c>
      <c r="G10">
        <v>50550</v>
      </c>
      <c r="H10">
        <v>43190</v>
      </c>
      <c r="J10">
        <f t="shared" si="0"/>
        <v>3</v>
      </c>
      <c r="K10">
        <f t="shared" si="1"/>
        <v>1300</v>
      </c>
      <c r="L10">
        <f t="shared" si="2"/>
        <v>1300</v>
      </c>
      <c r="M10">
        <f t="shared" si="3"/>
        <v>0</v>
      </c>
      <c r="N10">
        <f t="shared" si="4"/>
        <v>1300</v>
      </c>
      <c r="O10">
        <f t="shared" si="5"/>
        <v>43620</v>
      </c>
      <c r="P10" t="s">
        <v>0</v>
      </c>
      <c r="Q10" t="s">
        <v>0</v>
      </c>
    </row>
    <row r="11" spans="1:17" ht="14.25">
      <c r="A11" t="str">
        <f>TEXT(3100502538825,"0000000000000")</f>
        <v>3100502538825</v>
      </c>
      <c r="B11" t="s">
        <v>37</v>
      </c>
      <c r="C11" t="str">
        <f>TEXT(1119,"0000000")</f>
        <v>0001119</v>
      </c>
      <c r="D11" t="s">
        <v>33</v>
      </c>
      <c r="E11" t="s">
        <v>34</v>
      </c>
      <c r="F11">
        <v>48060</v>
      </c>
      <c r="G11">
        <v>50550</v>
      </c>
      <c r="H11">
        <v>43190</v>
      </c>
      <c r="J11">
        <f t="shared" si="0"/>
        <v>3</v>
      </c>
      <c r="K11">
        <f t="shared" si="1"/>
        <v>1300</v>
      </c>
      <c r="L11">
        <f t="shared" si="2"/>
        <v>1300</v>
      </c>
      <c r="M11">
        <f t="shared" si="3"/>
        <v>0</v>
      </c>
      <c r="N11">
        <f t="shared" si="4"/>
        <v>1300</v>
      </c>
      <c r="O11">
        <f t="shared" si="5"/>
        <v>49360</v>
      </c>
      <c r="P11" t="s">
        <v>0</v>
      </c>
      <c r="Q11" t="s">
        <v>0</v>
      </c>
    </row>
    <row r="12" spans="1:17" ht="14.25">
      <c r="A12" t="str">
        <f>TEXT(3329900198231,"0000000000000")</f>
        <v>3329900198231</v>
      </c>
      <c r="B12" t="s">
        <v>38</v>
      </c>
      <c r="C12" t="str">
        <f>TEXT(1799,"0000000")</f>
        <v>0001799</v>
      </c>
      <c r="D12" t="s">
        <v>33</v>
      </c>
      <c r="E12" t="s">
        <v>34</v>
      </c>
      <c r="F12">
        <v>50550</v>
      </c>
      <c r="G12">
        <v>50550</v>
      </c>
      <c r="H12">
        <v>43190</v>
      </c>
      <c r="J12">
        <f t="shared" si="0"/>
        <v>3</v>
      </c>
      <c r="K12">
        <f t="shared" si="1"/>
        <v>1300</v>
      </c>
      <c r="L12">
        <f t="shared" si="2"/>
        <v>0</v>
      </c>
      <c r="M12">
        <f t="shared" si="3"/>
        <v>1295.7</v>
      </c>
      <c r="N12">
        <f t="shared" si="4"/>
        <v>1295.7</v>
      </c>
      <c r="O12">
        <f t="shared" si="5"/>
        <v>50550</v>
      </c>
      <c r="P12" t="s">
        <v>0</v>
      </c>
      <c r="Q12" t="s">
        <v>0</v>
      </c>
    </row>
    <row r="13" spans="1:17" ht="14.25">
      <c r="A13" t="str">
        <f>TEXT(4729900001075,"0000000000000")</f>
        <v>4729900001075</v>
      </c>
      <c r="B13" t="s">
        <v>39</v>
      </c>
      <c r="C13" t="str">
        <f>TEXT(154,"0000000")</f>
        <v>0000154</v>
      </c>
      <c r="D13" t="s">
        <v>40</v>
      </c>
      <c r="E13" t="s">
        <v>41</v>
      </c>
      <c r="F13">
        <v>26540</v>
      </c>
      <c r="G13">
        <v>36020</v>
      </c>
      <c r="H13">
        <v>30600</v>
      </c>
      <c r="J13">
        <f t="shared" si="0"/>
        <v>3</v>
      </c>
      <c r="K13">
        <f t="shared" si="1"/>
        <v>920</v>
      </c>
      <c r="L13">
        <f t="shared" si="2"/>
        <v>920</v>
      </c>
      <c r="M13">
        <f t="shared" si="3"/>
        <v>0</v>
      </c>
      <c r="N13">
        <f t="shared" si="4"/>
        <v>920</v>
      </c>
      <c r="O13">
        <f t="shared" si="5"/>
        <v>27460</v>
      </c>
      <c r="P13" t="s">
        <v>0</v>
      </c>
      <c r="Q13" t="s">
        <v>0</v>
      </c>
    </row>
    <row r="14" spans="1:17" ht="14.25">
      <c r="A14" t="str">
        <f>TEXT(3620700184456,"0000000000000")</f>
        <v>3620700184456</v>
      </c>
      <c r="B14" t="s">
        <v>42</v>
      </c>
      <c r="C14" t="str">
        <f>TEXT(161,"0000000")</f>
        <v>0000161</v>
      </c>
      <c r="D14" t="s">
        <v>33</v>
      </c>
      <c r="E14" t="s">
        <v>41</v>
      </c>
      <c r="F14">
        <v>15920</v>
      </c>
      <c r="G14">
        <v>36020</v>
      </c>
      <c r="H14">
        <v>20350</v>
      </c>
      <c r="J14">
        <f t="shared" si="0"/>
        <v>3</v>
      </c>
      <c r="K14">
        <f t="shared" si="1"/>
        <v>620</v>
      </c>
      <c r="L14">
        <f t="shared" si="2"/>
        <v>620</v>
      </c>
      <c r="M14">
        <f t="shared" si="3"/>
        <v>0</v>
      </c>
      <c r="N14">
        <f t="shared" si="4"/>
        <v>620</v>
      </c>
      <c r="O14">
        <f t="shared" si="5"/>
        <v>16540</v>
      </c>
      <c r="P14" t="s">
        <v>0</v>
      </c>
      <c r="Q14" t="s">
        <v>0</v>
      </c>
    </row>
    <row r="15" spans="1:17" ht="14.25">
      <c r="A15" t="str">
        <f>TEXT(3130600221338,"0000000000000")</f>
        <v>3130600221338</v>
      </c>
      <c r="B15" t="s">
        <v>43</v>
      </c>
      <c r="C15" t="str">
        <f>TEXT(162,"0000000")</f>
        <v>0000162</v>
      </c>
      <c r="D15" t="s">
        <v>33</v>
      </c>
      <c r="E15" t="s">
        <v>41</v>
      </c>
      <c r="F15">
        <v>19530</v>
      </c>
      <c r="G15">
        <v>36020</v>
      </c>
      <c r="H15">
        <v>20350</v>
      </c>
      <c r="J15">
        <f t="shared" si="0"/>
        <v>3</v>
      </c>
      <c r="K15">
        <f t="shared" si="1"/>
        <v>620</v>
      </c>
      <c r="L15">
        <f t="shared" si="2"/>
        <v>620</v>
      </c>
      <c r="M15">
        <f t="shared" si="3"/>
        <v>0</v>
      </c>
      <c r="N15">
        <f t="shared" si="4"/>
        <v>620</v>
      </c>
      <c r="O15">
        <f t="shared" si="5"/>
        <v>20150</v>
      </c>
      <c r="P15" t="s">
        <v>0</v>
      </c>
      <c r="Q15" t="s">
        <v>0</v>
      </c>
    </row>
    <row r="16" spans="1:17" ht="14.25">
      <c r="A16" t="str">
        <f>TEXT(3750300235184,"0000000000000")</f>
        <v>3750300235184</v>
      </c>
      <c r="B16" t="s">
        <v>44</v>
      </c>
      <c r="C16" t="str">
        <f>TEXT(167,"0000000")</f>
        <v>0000167</v>
      </c>
      <c r="D16" t="s">
        <v>33</v>
      </c>
      <c r="E16" t="s">
        <v>41</v>
      </c>
      <c r="F16">
        <v>30090</v>
      </c>
      <c r="G16">
        <v>36020</v>
      </c>
      <c r="H16">
        <v>30600</v>
      </c>
      <c r="J16">
        <f t="shared" si="0"/>
        <v>3</v>
      </c>
      <c r="K16">
        <f t="shared" si="1"/>
        <v>920</v>
      </c>
      <c r="L16">
        <f t="shared" si="2"/>
        <v>920</v>
      </c>
      <c r="M16">
        <f t="shared" si="3"/>
        <v>0</v>
      </c>
      <c r="N16">
        <f t="shared" si="4"/>
        <v>920</v>
      </c>
      <c r="O16">
        <f t="shared" si="5"/>
        <v>31010</v>
      </c>
      <c r="P16" t="s">
        <v>0</v>
      </c>
      <c r="Q16" t="s">
        <v>0</v>
      </c>
    </row>
    <row r="17" spans="1:17" ht="14.25">
      <c r="A17" t="str">
        <f>TEXT(4120100033506,"0000000000000")</f>
        <v>4120100033506</v>
      </c>
      <c r="B17" t="s">
        <v>45</v>
      </c>
      <c r="C17" t="str">
        <f>TEXT(168,"0000000")</f>
        <v>0000168</v>
      </c>
      <c r="D17" t="s">
        <v>33</v>
      </c>
      <c r="E17" t="s">
        <v>41</v>
      </c>
      <c r="F17">
        <v>22440</v>
      </c>
      <c r="G17">
        <v>36020</v>
      </c>
      <c r="H17">
        <v>20350</v>
      </c>
      <c r="J17">
        <f t="shared" si="0"/>
        <v>3</v>
      </c>
      <c r="K17">
        <f t="shared" si="1"/>
        <v>620</v>
      </c>
      <c r="L17">
        <f t="shared" si="2"/>
        <v>620</v>
      </c>
      <c r="M17">
        <f t="shared" si="3"/>
        <v>0</v>
      </c>
      <c r="N17">
        <f t="shared" si="4"/>
        <v>620</v>
      </c>
      <c r="O17">
        <f t="shared" si="5"/>
        <v>23060</v>
      </c>
      <c r="P17" t="s">
        <v>0</v>
      </c>
      <c r="Q17" t="s">
        <v>0</v>
      </c>
    </row>
    <row r="18" spans="1:17" ht="14.25">
      <c r="A18" t="str">
        <f>TEXT(3401700228782,"0000000000000")</f>
        <v>3401700228782</v>
      </c>
      <c r="B18" t="s">
        <v>46</v>
      </c>
      <c r="C18" t="str">
        <f>TEXT(169,"0000000")</f>
        <v>0000169</v>
      </c>
      <c r="D18" t="s">
        <v>33</v>
      </c>
      <c r="E18" t="s">
        <v>41</v>
      </c>
      <c r="F18">
        <v>20370</v>
      </c>
      <c r="G18">
        <v>36020</v>
      </c>
      <c r="H18">
        <v>20350</v>
      </c>
      <c r="J18">
        <f t="shared" si="0"/>
        <v>3</v>
      </c>
      <c r="K18">
        <f t="shared" si="1"/>
        <v>620</v>
      </c>
      <c r="L18">
        <f t="shared" si="2"/>
        <v>620</v>
      </c>
      <c r="M18">
        <f t="shared" si="3"/>
        <v>0</v>
      </c>
      <c r="N18">
        <f t="shared" si="4"/>
        <v>620</v>
      </c>
      <c r="O18">
        <f t="shared" si="5"/>
        <v>20990</v>
      </c>
      <c r="P18" t="s">
        <v>0</v>
      </c>
      <c r="Q18" t="s">
        <v>0</v>
      </c>
    </row>
    <row r="19" spans="1:17" ht="14.25">
      <c r="A19" t="str">
        <f>TEXT(3100500715436,"0000000000000")</f>
        <v>3100500715436</v>
      </c>
      <c r="B19" t="s">
        <v>47</v>
      </c>
      <c r="C19" t="str">
        <f>TEXT(171,"0000000")</f>
        <v>0000171</v>
      </c>
      <c r="D19" t="s">
        <v>33</v>
      </c>
      <c r="E19" t="s">
        <v>41</v>
      </c>
      <c r="F19">
        <v>32430</v>
      </c>
      <c r="G19">
        <v>36020</v>
      </c>
      <c r="H19">
        <v>30600</v>
      </c>
      <c r="J19">
        <f t="shared" si="0"/>
        <v>3</v>
      </c>
      <c r="K19">
        <f t="shared" si="1"/>
        <v>920</v>
      </c>
      <c r="L19">
        <f t="shared" si="2"/>
        <v>920</v>
      </c>
      <c r="M19">
        <f t="shared" si="3"/>
        <v>0</v>
      </c>
      <c r="N19">
        <f t="shared" si="4"/>
        <v>920</v>
      </c>
      <c r="O19">
        <f t="shared" si="5"/>
        <v>33350</v>
      </c>
      <c r="P19" t="s">
        <v>0</v>
      </c>
      <c r="Q19" t="s">
        <v>0</v>
      </c>
    </row>
    <row r="20" spans="1:17" ht="14.25">
      <c r="A20" t="str">
        <f>TEXT(3309901122327,"0000000000000")</f>
        <v>3309901122327</v>
      </c>
      <c r="B20" t="s">
        <v>48</v>
      </c>
      <c r="C20" t="str">
        <f>TEXT(177,"0000000")</f>
        <v>0000177</v>
      </c>
      <c r="D20" t="s">
        <v>33</v>
      </c>
      <c r="E20" t="s">
        <v>41</v>
      </c>
      <c r="F20">
        <v>26120</v>
      </c>
      <c r="G20">
        <v>36020</v>
      </c>
      <c r="H20">
        <v>30600</v>
      </c>
      <c r="J20">
        <f t="shared" si="0"/>
        <v>3</v>
      </c>
      <c r="K20">
        <f t="shared" si="1"/>
        <v>920</v>
      </c>
      <c r="L20">
        <f t="shared" si="2"/>
        <v>920</v>
      </c>
      <c r="M20">
        <f t="shared" si="3"/>
        <v>0</v>
      </c>
      <c r="N20">
        <f t="shared" si="4"/>
        <v>920</v>
      </c>
      <c r="O20">
        <f t="shared" si="5"/>
        <v>27040</v>
      </c>
      <c r="P20" t="s">
        <v>0</v>
      </c>
      <c r="Q20" t="s">
        <v>0</v>
      </c>
    </row>
    <row r="21" spans="1:17" ht="14.25">
      <c r="A21" t="str">
        <f>TEXT(3120100019670,"0000000000000")</f>
        <v>3120100019670</v>
      </c>
      <c r="B21" t="s">
        <v>49</v>
      </c>
      <c r="C21" t="str">
        <f>TEXT(179,"0000000")</f>
        <v>0000179</v>
      </c>
      <c r="D21" t="s">
        <v>33</v>
      </c>
      <c r="E21" t="s">
        <v>41</v>
      </c>
      <c r="F21">
        <v>36020</v>
      </c>
      <c r="G21">
        <v>36020</v>
      </c>
      <c r="H21">
        <v>30600</v>
      </c>
      <c r="J21">
        <f t="shared" si="0"/>
        <v>3</v>
      </c>
      <c r="K21">
        <f t="shared" si="1"/>
        <v>920</v>
      </c>
      <c r="L21">
        <f t="shared" si="2"/>
        <v>0</v>
      </c>
      <c r="M21">
        <f t="shared" si="3"/>
        <v>918</v>
      </c>
      <c r="N21">
        <f t="shared" si="4"/>
        <v>918</v>
      </c>
      <c r="O21">
        <f t="shared" si="5"/>
        <v>36020</v>
      </c>
      <c r="P21" t="s">
        <v>0</v>
      </c>
      <c r="Q21" t="s">
        <v>0</v>
      </c>
    </row>
    <row r="22" spans="1:17" ht="14.25">
      <c r="A22" t="str">
        <f>TEXT(3120101851395,"0000000000000")</f>
        <v>3120101851395</v>
      </c>
      <c r="B22" t="s">
        <v>50</v>
      </c>
      <c r="C22" t="str">
        <f>TEXT(180,"0000000")</f>
        <v>0000180</v>
      </c>
      <c r="D22" t="s">
        <v>33</v>
      </c>
      <c r="E22" t="s">
        <v>41</v>
      </c>
      <c r="F22">
        <v>34770</v>
      </c>
      <c r="G22">
        <v>36020</v>
      </c>
      <c r="H22">
        <v>30600</v>
      </c>
      <c r="J22">
        <f t="shared" si="0"/>
        <v>3</v>
      </c>
      <c r="K22">
        <f t="shared" si="1"/>
        <v>920</v>
      </c>
      <c r="L22">
        <f t="shared" si="2"/>
        <v>920</v>
      </c>
      <c r="M22">
        <f t="shared" si="3"/>
        <v>0</v>
      </c>
      <c r="N22">
        <f t="shared" si="4"/>
        <v>920</v>
      </c>
      <c r="O22">
        <f t="shared" si="5"/>
        <v>35690</v>
      </c>
      <c r="P22" t="s">
        <v>0</v>
      </c>
      <c r="Q22" t="s">
        <v>0</v>
      </c>
    </row>
    <row r="23" spans="1:17" ht="14.25">
      <c r="A23" t="str">
        <f>TEXT(3100300248397,"0000000000000")</f>
        <v>3100300248397</v>
      </c>
      <c r="B23" t="s">
        <v>51</v>
      </c>
      <c r="C23" t="str">
        <f>TEXT(181,"0000000")</f>
        <v>0000181</v>
      </c>
      <c r="D23" t="s">
        <v>33</v>
      </c>
      <c r="E23" t="s">
        <v>41</v>
      </c>
      <c r="F23">
        <v>27970</v>
      </c>
      <c r="G23">
        <v>36020</v>
      </c>
      <c r="H23">
        <v>30600</v>
      </c>
      <c r="J23">
        <f t="shared" si="0"/>
        <v>3</v>
      </c>
      <c r="K23">
        <f t="shared" si="1"/>
        <v>920</v>
      </c>
      <c r="L23">
        <f t="shared" si="2"/>
        <v>920</v>
      </c>
      <c r="M23">
        <f t="shared" si="3"/>
        <v>0</v>
      </c>
      <c r="N23">
        <f t="shared" si="4"/>
        <v>920</v>
      </c>
      <c r="O23">
        <f t="shared" si="5"/>
        <v>28890</v>
      </c>
      <c r="P23" t="s">
        <v>0</v>
      </c>
      <c r="Q23" t="s">
        <v>0</v>
      </c>
    </row>
    <row r="24" spans="1:17" ht="14.25">
      <c r="A24" t="str">
        <f>TEXT(3101801464964,"0000000000000")</f>
        <v>3101801464964</v>
      </c>
      <c r="B24" t="s">
        <v>52</v>
      </c>
      <c r="C24" t="str">
        <f>TEXT(183,"0000000")</f>
        <v>0000183</v>
      </c>
      <c r="D24" t="s">
        <v>33</v>
      </c>
      <c r="E24" t="s">
        <v>41</v>
      </c>
      <c r="F24">
        <v>34550</v>
      </c>
      <c r="G24">
        <v>36020</v>
      </c>
      <c r="H24">
        <v>30600</v>
      </c>
      <c r="J24">
        <f t="shared" si="0"/>
        <v>3</v>
      </c>
      <c r="K24">
        <f t="shared" si="1"/>
        <v>920</v>
      </c>
      <c r="L24">
        <f t="shared" si="2"/>
        <v>920</v>
      </c>
      <c r="M24">
        <f t="shared" si="3"/>
        <v>0</v>
      </c>
      <c r="N24">
        <f t="shared" si="4"/>
        <v>920</v>
      </c>
      <c r="O24">
        <f t="shared" si="5"/>
        <v>35470</v>
      </c>
      <c r="P24" t="s">
        <v>0</v>
      </c>
      <c r="Q24" t="s">
        <v>0</v>
      </c>
    </row>
    <row r="25" spans="1:17" ht="14.25">
      <c r="A25" t="str">
        <f>TEXT(3419900064276,"0000000000000")</f>
        <v>3419900064276</v>
      </c>
      <c r="B25" t="s">
        <v>53</v>
      </c>
      <c r="C25" t="str">
        <f>TEXT(191,"0000000")</f>
        <v>0000191</v>
      </c>
      <c r="D25" t="s">
        <v>33</v>
      </c>
      <c r="E25" t="s">
        <v>41</v>
      </c>
      <c r="F25">
        <v>32730</v>
      </c>
      <c r="G25">
        <v>36020</v>
      </c>
      <c r="H25">
        <v>30600</v>
      </c>
      <c r="J25">
        <f t="shared" si="0"/>
        <v>3</v>
      </c>
      <c r="K25">
        <f t="shared" si="1"/>
        <v>920</v>
      </c>
      <c r="L25">
        <f t="shared" si="2"/>
        <v>920</v>
      </c>
      <c r="M25">
        <f t="shared" si="3"/>
        <v>0</v>
      </c>
      <c r="N25">
        <f t="shared" si="4"/>
        <v>920</v>
      </c>
      <c r="O25">
        <f t="shared" si="5"/>
        <v>33650</v>
      </c>
      <c r="P25" t="s">
        <v>0</v>
      </c>
      <c r="Q25" t="s">
        <v>0</v>
      </c>
    </row>
    <row r="26" spans="1:17" ht="14.25">
      <c r="A26" t="str">
        <f>TEXT(3529900108574,"0000000000000")</f>
        <v>3529900108574</v>
      </c>
      <c r="B26" t="s">
        <v>54</v>
      </c>
      <c r="C26" t="str">
        <f>TEXT(237,"0000000")</f>
        <v>0000237</v>
      </c>
      <c r="D26" t="s">
        <v>33</v>
      </c>
      <c r="E26" t="s">
        <v>41</v>
      </c>
      <c r="F26">
        <v>32190</v>
      </c>
      <c r="G26">
        <v>36020</v>
      </c>
      <c r="H26">
        <v>30600</v>
      </c>
      <c r="J26">
        <f t="shared" si="0"/>
        <v>3</v>
      </c>
      <c r="K26">
        <f t="shared" si="1"/>
        <v>920</v>
      </c>
      <c r="L26">
        <f t="shared" si="2"/>
        <v>920</v>
      </c>
      <c r="M26">
        <f t="shared" si="3"/>
        <v>0</v>
      </c>
      <c r="N26">
        <f t="shared" si="4"/>
        <v>920</v>
      </c>
      <c r="O26">
        <f t="shared" si="5"/>
        <v>33110</v>
      </c>
      <c r="P26" t="s">
        <v>0</v>
      </c>
      <c r="Q26" t="s">
        <v>0</v>
      </c>
    </row>
    <row r="27" spans="1:17" ht="14.25">
      <c r="A27" t="str">
        <f>TEXT(3102002534946,"0000000000000")</f>
        <v>3102002534946</v>
      </c>
      <c r="B27" t="s">
        <v>55</v>
      </c>
      <c r="C27" t="str">
        <f>TEXT(257,"0000000")</f>
        <v>0000257</v>
      </c>
      <c r="D27" t="s">
        <v>33</v>
      </c>
      <c r="E27" t="s">
        <v>41</v>
      </c>
      <c r="F27">
        <v>30760</v>
      </c>
      <c r="G27">
        <v>36020</v>
      </c>
      <c r="H27">
        <v>30600</v>
      </c>
      <c r="J27">
        <f t="shared" si="0"/>
        <v>3</v>
      </c>
      <c r="K27">
        <f t="shared" si="1"/>
        <v>920</v>
      </c>
      <c r="L27">
        <f t="shared" si="2"/>
        <v>920</v>
      </c>
      <c r="M27">
        <f t="shared" si="3"/>
        <v>0</v>
      </c>
      <c r="N27">
        <f t="shared" si="4"/>
        <v>920</v>
      </c>
      <c r="O27">
        <f t="shared" si="5"/>
        <v>31680</v>
      </c>
      <c r="P27" t="s">
        <v>0</v>
      </c>
      <c r="Q27" t="s">
        <v>0</v>
      </c>
    </row>
    <row r="28" spans="1:17" ht="14.25">
      <c r="A28" t="str">
        <f>TEXT(3240500219217,"0000000000000")</f>
        <v>3240500219217</v>
      </c>
      <c r="B28" t="s">
        <v>56</v>
      </c>
      <c r="C28" t="str">
        <f>TEXT(537,"0000000")</f>
        <v>0000537</v>
      </c>
      <c r="D28" t="s">
        <v>33</v>
      </c>
      <c r="E28" t="s">
        <v>41</v>
      </c>
      <c r="F28">
        <v>15550</v>
      </c>
      <c r="G28">
        <v>36020</v>
      </c>
      <c r="H28">
        <v>20350</v>
      </c>
      <c r="J28">
        <f t="shared" si="0"/>
        <v>3</v>
      </c>
      <c r="K28">
        <f t="shared" si="1"/>
        <v>620</v>
      </c>
      <c r="L28">
        <f t="shared" si="2"/>
        <v>620</v>
      </c>
      <c r="M28">
        <f t="shared" si="3"/>
        <v>0</v>
      </c>
      <c r="N28">
        <f t="shared" si="4"/>
        <v>620</v>
      </c>
      <c r="O28">
        <f t="shared" si="5"/>
        <v>16170</v>
      </c>
      <c r="P28" t="s">
        <v>0</v>
      </c>
      <c r="Q28" t="s">
        <v>0</v>
      </c>
    </row>
    <row r="29" spans="1:17" ht="14.25">
      <c r="A29" t="str">
        <f>TEXT(3101402080682,"0000000000000")</f>
        <v>3101402080682</v>
      </c>
      <c r="B29" t="s">
        <v>57</v>
      </c>
      <c r="C29" t="str">
        <f>TEXT(831,"0000000")</f>
        <v>0000831</v>
      </c>
      <c r="D29" t="s">
        <v>33</v>
      </c>
      <c r="E29" t="s">
        <v>41</v>
      </c>
      <c r="F29">
        <v>29030</v>
      </c>
      <c r="G29">
        <v>36020</v>
      </c>
      <c r="H29">
        <v>30600</v>
      </c>
      <c r="J29">
        <f t="shared" si="0"/>
        <v>3</v>
      </c>
      <c r="K29">
        <f t="shared" si="1"/>
        <v>920</v>
      </c>
      <c r="L29">
        <f t="shared" si="2"/>
        <v>920</v>
      </c>
      <c r="M29">
        <f t="shared" si="3"/>
        <v>0</v>
      </c>
      <c r="N29">
        <f t="shared" si="4"/>
        <v>920</v>
      </c>
      <c r="O29">
        <f t="shared" si="5"/>
        <v>29950</v>
      </c>
      <c r="P29" t="s">
        <v>0</v>
      </c>
      <c r="Q29" t="s">
        <v>0</v>
      </c>
    </row>
    <row r="30" spans="1:17" ht="14.25">
      <c r="A30" t="str">
        <f>TEXT(3150300182884,"0000000000000")</f>
        <v>3150300182884</v>
      </c>
      <c r="B30" t="s">
        <v>58</v>
      </c>
      <c r="C30" t="str">
        <f>TEXT(863,"0000000")</f>
        <v>0000863</v>
      </c>
      <c r="D30" t="s">
        <v>33</v>
      </c>
      <c r="E30" t="s">
        <v>41</v>
      </c>
      <c r="F30">
        <v>15510</v>
      </c>
      <c r="G30">
        <v>36020</v>
      </c>
      <c r="H30">
        <v>20350</v>
      </c>
      <c r="J30">
        <f t="shared" si="0"/>
        <v>3</v>
      </c>
      <c r="K30">
        <f t="shared" si="1"/>
        <v>620</v>
      </c>
      <c r="L30">
        <f t="shared" si="2"/>
        <v>620</v>
      </c>
      <c r="M30">
        <f t="shared" si="3"/>
        <v>0</v>
      </c>
      <c r="N30">
        <f t="shared" si="4"/>
        <v>620</v>
      </c>
      <c r="O30">
        <f t="shared" si="5"/>
        <v>16130</v>
      </c>
      <c r="P30" t="s">
        <v>0</v>
      </c>
      <c r="Q30" t="s">
        <v>0</v>
      </c>
    </row>
    <row r="31" spans="1:17" ht="14.25">
      <c r="A31" t="str">
        <f>TEXT(3102201861785,"0000000000000")</f>
        <v>3102201861785</v>
      </c>
      <c r="B31" t="s">
        <v>59</v>
      </c>
      <c r="C31" t="str">
        <f>TEXT(1489,"0000000")</f>
        <v>0001489</v>
      </c>
      <c r="D31" t="s">
        <v>33</v>
      </c>
      <c r="E31" t="s">
        <v>41</v>
      </c>
      <c r="F31">
        <v>33250</v>
      </c>
      <c r="G31">
        <v>36020</v>
      </c>
      <c r="H31">
        <v>30600</v>
      </c>
      <c r="J31">
        <f t="shared" si="0"/>
        <v>3</v>
      </c>
      <c r="K31">
        <f t="shared" si="1"/>
        <v>920</v>
      </c>
      <c r="L31">
        <f t="shared" si="2"/>
        <v>920</v>
      </c>
      <c r="M31">
        <f t="shared" si="3"/>
        <v>0</v>
      </c>
      <c r="N31">
        <f t="shared" si="4"/>
        <v>920</v>
      </c>
      <c r="O31">
        <f t="shared" si="5"/>
        <v>34170</v>
      </c>
      <c r="P31" t="s">
        <v>0</v>
      </c>
      <c r="Q31" t="s">
        <v>0</v>
      </c>
    </row>
    <row r="32" spans="1:17" ht="14.25">
      <c r="A32" t="str">
        <f>TEXT(3349900583371,"0000000000000")</f>
        <v>3349900583371</v>
      </c>
      <c r="B32" t="s">
        <v>60</v>
      </c>
      <c r="C32" t="str">
        <f>TEXT(1494,"0000000")</f>
        <v>0001494</v>
      </c>
      <c r="D32" t="s">
        <v>33</v>
      </c>
      <c r="E32" t="s">
        <v>41</v>
      </c>
      <c r="F32">
        <v>33710</v>
      </c>
      <c r="G32">
        <v>36020</v>
      </c>
      <c r="H32">
        <v>30600</v>
      </c>
      <c r="J32">
        <f t="shared" si="0"/>
        <v>3</v>
      </c>
      <c r="K32">
        <f t="shared" si="1"/>
        <v>920</v>
      </c>
      <c r="L32">
        <f t="shared" si="2"/>
        <v>920</v>
      </c>
      <c r="M32">
        <f t="shared" si="3"/>
        <v>0</v>
      </c>
      <c r="N32">
        <f t="shared" si="4"/>
        <v>920</v>
      </c>
      <c r="O32">
        <f t="shared" si="5"/>
        <v>34630</v>
      </c>
      <c r="P32" t="s">
        <v>0</v>
      </c>
      <c r="Q32" t="s">
        <v>0</v>
      </c>
    </row>
    <row r="33" spans="1:17" ht="14.25">
      <c r="A33" t="str">
        <f>TEXT(3101600397071,"0000000000000")</f>
        <v>3101600397071</v>
      </c>
      <c r="B33" t="s">
        <v>61</v>
      </c>
      <c r="C33" t="str">
        <f>TEXT(1627,"0000000")</f>
        <v>0001627</v>
      </c>
      <c r="D33" t="s">
        <v>33</v>
      </c>
      <c r="E33" t="s">
        <v>41</v>
      </c>
      <c r="F33">
        <v>28490</v>
      </c>
      <c r="G33">
        <v>36020</v>
      </c>
      <c r="H33">
        <v>30600</v>
      </c>
      <c r="J33">
        <f t="shared" si="0"/>
        <v>3</v>
      </c>
      <c r="K33">
        <f t="shared" si="1"/>
        <v>920</v>
      </c>
      <c r="L33">
        <f t="shared" si="2"/>
        <v>920</v>
      </c>
      <c r="M33">
        <f t="shared" si="3"/>
        <v>0</v>
      </c>
      <c r="N33">
        <f t="shared" si="4"/>
        <v>920</v>
      </c>
      <c r="O33">
        <f t="shared" si="5"/>
        <v>29410</v>
      </c>
      <c r="P33" t="s">
        <v>0</v>
      </c>
      <c r="Q33" t="s">
        <v>0</v>
      </c>
    </row>
    <row r="34" spans="1:17" ht="14.25">
      <c r="A34" t="str">
        <f>TEXT(3501400620872,"0000000000000")</f>
        <v>3501400620872</v>
      </c>
      <c r="B34" t="s">
        <v>62</v>
      </c>
      <c r="C34" t="str">
        <f>TEXT(1629,"0000000")</f>
        <v>0001629</v>
      </c>
      <c r="D34" t="s">
        <v>33</v>
      </c>
      <c r="E34" t="s">
        <v>41</v>
      </c>
      <c r="F34">
        <v>15350</v>
      </c>
      <c r="G34">
        <v>36020</v>
      </c>
      <c r="H34">
        <v>20350</v>
      </c>
      <c r="J34">
        <f t="shared" si="0"/>
        <v>3</v>
      </c>
      <c r="K34">
        <f t="shared" si="1"/>
        <v>620</v>
      </c>
      <c r="L34">
        <f t="shared" si="2"/>
        <v>620</v>
      </c>
      <c r="M34">
        <f t="shared" si="3"/>
        <v>0</v>
      </c>
      <c r="N34">
        <f t="shared" si="4"/>
        <v>620</v>
      </c>
      <c r="O34">
        <f t="shared" si="5"/>
        <v>15970</v>
      </c>
      <c r="P34" t="s">
        <v>0</v>
      </c>
      <c r="Q34" t="s">
        <v>0</v>
      </c>
    </row>
    <row r="35" spans="1:17" ht="14.25">
      <c r="A35" t="str">
        <f>TEXT(3200100561554,"0000000000000")</f>
        <v>3200100561554</v>
      </c>
      <c r="B35" t="s">
        <v>63</v>
      </c>
      <c r="C35" t="str">
        <f>TEXT(1637,"0000000")</f>
        <v>0001637</v>
      </c>
      <c r="D35" t="s">
        <v>33</v>
      </c>
      <c r="E35" t="s">
        <v>41</v>
      </c>
      <c r="F35">
        <v>18100</v>
      </c>
      <c r="G35">
        <v>36020</v>
      </c>
      <c r="H35">
        <v>20350</v>
      </c>
      <c r="J35">
        <f t="shared" si="0"/>
        <v>3</v>
      </c>
      <c r="K35">
        <f t="shared" si="1"/>
        <v>620</v>
      </c>
      <c r="L35">
        <f t="shared" si="2"/>
        <v>620</v>
      </c>
      <c r="M35">
        <f t="shared" si="3"/>
        <v>0</v>
      </c>
      <c r="N35">
        <f t="shared" si="4"/>
        <v>620</v>
      </c>
      <c r="O35">
        <f t="shared" si="5"/>
        <v>18720</v>
      </c>
      <c r="P35" t="s">
        <v>0</v>
      </c>
      <c r="Q35" t="s">
        <v>0</v>
      </c>
    </row>
    <row r="36" spans="1:17" ht="14.25">
      <c r="A36" t="str">
        <f>TEXT(3740300306600,"0000000000000")</f>
        <v>3740300306600</v>
      </c>
      <c r="B36" t="s">
        <v>64</v>
      </c>
      <c r="C36" t="str">
        <f>TEXT(1709,"0000000")</f>
        <v>0001709</v>
      </c>
      <c r="D36" t="s">
        <v>33</v>
      </c>
      <c r="E36" t="s">
        <v>41</v>
      </c>
      <c r="F36">
        <v>31670</v>
      </c>
      <c r="G36">
        <v>36020</v>
      </c>
      <c r="H36">
        <v>30600</v>
      </c>
      <c r="J36">
        <f t="shared" si="0"/>
        <v>3</v>
      </c>
      <c r="K36">
        <f t="shared" si="1"/>
        <v>920</v>
      </c>
      <c r="L36">
        <f t="shared" si="2"/>
        <v>920</v>
      </c>
      <c r="M36">
        <f t="shared" si="3"/>
        <v>0</v>
      </c>
      <c r="N36">
        <f t="shared" si="4"/>
        <v>920</v>
      </c>
      <c r="O36">
        <f t="shared" si="5"/>
        <v>32590</v>
      </c>
      <c r="P36" t="s">
        <v>0</v>
      </c>
      <c r="Q36" t="s">
        <v>0</v>
      </c>
    </row>
    <row r="37" spans="1:17" ht="14.25">
      <c r="A37" t="str">
        <f>TEXT(3670700430228,"0000000000000")</f>
        <v>3670700430228</v>
      </c>
      <c r="B37" t="s">
        <v>65</v>
      </c>
      <c r="C37" t="str">
        <f>TEXT(1722,"0000000")</f>
        <v>0001722</v>
      </c>
      <c r="D37" t="s">
        <v>33</v>
      </c>
      <c r="E37" t="s">
        <v>41</v>
      </c>
      <c r="F37">
        <v>30090</v>
      </c>
      <c r="G37">
        <v>36020</v>
      </c>
      <c r="H37">
        <v>30600</v>
      </c>
      <c r="J37">
        <f t="shared" si="0"/>
        <v>3</v>
      </c>
      <c r="K37">
        <f t="shared" si="1"/>
        <v>920</v>
      </c>
      <c r="L37">
        <f t="shared" si="2"/>
        <v>920</v>
      </c>
      <c r="M37">
        <f t="shared" si="3"/>
        <v>0</v>
      </c>
      <c r="N37">
        <f t="shared" si="4"/>
        <v>920</v>
      </c>
      <c r="O37">
        <f t="shared" si="5"/>
        <v>31010</v>
      </c>
      <c r="P37" t="s">
        <v>0</v>
      </c>
      <c r="Q37" t="s">
        <v>0</v>
      </c>
    </row>
    <row r="38" spans="1:17" ht="14.25">
      <c r="A38" t="str">
        <f>TEXT(3249800069138,"0000000000000")</f>
        <v>3249800069138</v>
      </c>
      <c r="B38" t="s">
        <v>66</v>
      </c>
      <c r="C38" t="str">
        <f>TEXT(1732,"0000000")</f>
        <v>0001732</v>
      </c>
      <c r="D38" t="s">
        <v>33</v>
      </c>
      <c r="E38" t="s">
        <v>41</v>
      </c>
      <c r="F38">
        <v>32250</v>
      </c>
      <c r="G38">
        <v>36020</v>
      </c>
      <c r="H38">
        <v>30600</v>
      </c>
      <c r="J38">
        <f t="shared" si="0"/>
        <v>3</v>
      </c>
      <c r="K38">
        <f t="shared" si="1"/>
        <v>920</v>
      </c>
      <c r="L38">
        <f t="shared" si="2"/>
        <v>920</v>
      </c>
      <c r="M38">
        <f t="shared" si="3"/>
        <v>0</v>
      </c>
      <c r="N38">
        <f t="shared" si="4"/>
        <v>920</v>
      </c>
      <c r="O38">
        <f t="shared" si="5"/>
        <v>33170</v>
      </c>
      <c r="P38" t="s">
        <v>0</v>
      </c>
      <c r="Q38" t="s">
        <v>0</v>
      </c>
    </row>
    <row r="39" spans="1:17" ht="14.25">
      <c r="A39" t="str">
        <f>TEXT(3549900122534,"0000000000000")</f>
        <v>3549900122534</v>
      </c>
      <c r="B39" t="s">
        <v>67</v>
      </c>
      <c r="C39" t="str">
        <f>TEXT(1737,"0000000")</f>
        <v>0001737</v>
      </c>
      <c r="D39" t="s">
        <v>33</v>
      </c>
      <c r="E39" t="s">
        <v>41</v>
      </c>
      <c r="F39">
        <v>29550</v>
      </c>
      <c r="G39">
        <v>36020</v>
      </c>
      <c r="H39">
        <v>30600</v>
      </c>
      <c r="J39">
        <f aca="true" t="shared" si="6" ref="J39:J70">VALUE(3)</f>
        <v>3</v>
      </c>
      <c r="K39">
        <f aca="true" t="shared" si="7" ref="K39:K70">ROUNDUP(($H39*$J39/100),-1)</f>
        <v>920</v>
      </c>
      <c r="L39">
        <f aca="true" t="shared" si="8" ref="L39:L70">IF($F39+$K39&lt;=$G39,$K39,$G39-$F39)</f>
        <v>920</v>
      </c>
      <c r="M39">
        <f aca="true" t="shared" si="9" ref="M39:M70">IF($F39+$K39&lt;=$G39,0,($H39*$J39/100)-$L39)</f>
        <v>0</v>
      </c>
      <c r="N39">
        <f aca="true" t="shared" si="10" ref="N39:N70">$L39+$M39</f>
        <v>920</v>
      </c>
      <c r="O39">
        <f aca="true" t="shared" si="11" ref="O39:O70">IF($F39+$K39&lt;=$G39,$F39+$K39,$G39)</f>
        <v>30470</v>
      </c>
      <c r="P39" t="s">
        <v>0</v>
      </c>
      <c r="Q39" t="s">
        <v>0</v>
      </c>
    </row>
    <row r="40" spans="1:17" ht="14.25">
      <c r="A40" t="str">
        <f>TEXT(3100603099886,"0000000000000")</f>
        <v>3100603099886</v>
      </c>
      <c r="B40" t="s">
        <v>68</v>
      </c>
      <c r="C40" t="str">
        <f>TEXT(1745,"0000000")</f>
        <v>0001745</v>
      </c>
      <c r="D40" t="s">
        <v>33</v>
      </c>
      <c r="E40" t="s">
        <v>41</v>
      </c>
      <c r="F40">
        <v>36020</v>
      </c>
      <c r="G40">
        <v>36020</v>
      </c>
      <c r="H40">
        <v>30600</v>
      </c>
      <c r="J40">
        <f t="shared" si="6"/>
        <v>3</v>
      </c>
      <c r="K40">
        <f t="shared" si="7"/>
        <v>920</v>
      </c>
      <c r="L40">
        <f t="shared" si="8"/>
        <v>0</v>
      </c>
      <c r="M40">
        <f t="shared" si="9"/>
        <v>918</v>
      </c>
      <c r="N40">
        <f t="shared" si="10"/>
        <v>918</v>
      </c>
      <c r="O40">
        <f t="shared" si="11"/>
        <v>36020</v>
      </c>
      <c r="P40" t="s">
        <v>0</v>
      </c>
      <c r="Q40" t="s">
        <v>0</v>
      </c>
    </row>
    <row r="41" spans="1:17" ht="14.25">
      <c r="A41" t="str">
        <f>TEXT(3100200417359,"0000000000000")</f>
        <v>3100200417359</v>
      </c>
      <c r="B41" t="s">
        <v>69</v>
      </c>
      <c r="C41" t="str">
        <f>TEXT(1765,"0000000")</f>
        <v>0001765</v>
      </c>
      <c r="D41" t="s">
        <v>33</v>
      </c>
      <c r="E41" t="s">
        <v>41</v>
      </c>
      <c r="F41">
        <v>32190</v>
      </c>
      <c r="G41">
        <v>36020</v>
      </c>
      <c r="H41">
        <v>30600</v>
      </c>
      <c r="J41">
        <f t="shared" si="6"/>
        <v>3</v>
      </c>
      <c r="K41">
        <f t="shared" si="7"/>
        <v>920</v>
      </c>
      <c r="L41">
        <f t="shared" si="8"/>
        <v>920</v>
      </c>
      <c r="M41">
        <f t="shared" si="9"/>
        <v>0</v>
      </c>
      <c r="N41">
        <f t="shared" si="10"/>
        <v>920</v>
      </c>
      <c r="O41">
        <f t="shared" si="11"/>
        <v>33110</v>
      </c>
      <c r="P41" t="s">
        <v>0</v>
      </c>
      <c r="Q41" t="s">
        <v>0</v>
      </c>
    </row>
    <row r="42" spans="1:17" ht="14.25">
      <c r="A42" t="str">
        <f>TEXT(3120600361644,"0000000000000")</f>
        <v>3120600361644</v>
      </c>
      <c r="B42" t="s">
        <v>70</v>
      </c>
      <c r="C42" t="str">
        <f>TEXT(1790,"0000000")</f>
        <v>0001790</v>
      </c>
      <c r="D42" t="s">
        <v>33</v>
      </c>
      <c r="E42" t="s">
        <v>41</v>
      </c>
      <c r="F42">
        <v>36020</v>
      </c>
      <c r="G42">
        <v>36020</v>
      </c>
      <c r="H42">
        <v>30600</v>
      </c>
      <c r="J42">
        <f t="shared" si="6"/>
        <v>3</v>
      </c>
      <c r="K42">
        <f t="shared" si="7"/>
        <v>920</v>
      </c>
      <c r="L42">
        <f t="shared" si="8"/>
        <v>0</v>
      </c>
      <c r="M42">
        <f t="shared" si="9"/>
        <v>918</v>
      </c>
      <c r="N42">
        <f t="shared" si="10"/>
        <v>918</v>
      </c>
      <c r="O42">
        <f t="shared" si="11"/>
        <v>36020</v>
      </c>
      <c r="P42" t="s">
        <v>0</v>
      </c>
      <c r="Q42" t="s">
        <v>0</v>
      </c>
    </row>
    <row r="43" spans="1:17" ht="14.25">
      <c r="A43" t="str">
        <f>TEXT(3101501383730,"0000000000000")</f>
        <v>3101501383730</v>
      </c>
      <c r="B43" t="s">
        <v>71</v>
      </c>
      <c r="C43" t="str">
        <f>TEXT(1797,"0000000")</f>
        <v>0001797</v>
      </c>
      <c r="D43" t="s">
        <v>33</v>
      </c>
      <c r="E43" t="s">
        <v>41</v>
      </c>
      <c r="F43">
        <v>27970</v>
      </c>
      <c r="G43">
        <v>36020</v>
      </c>
      <c r="H43">
        <v>30600</v>
      </c>
      <c r="J43">
        <f t="shared" si="6"/>
        <v>3</v>
      </c>
      <c r="K43">
        <f t="shared" si="7"/>
        <v>920</v>
      </c>
      <c r="L43">
        <f t="shared" si="8"/>
        <v>920</v>
      </c>
      <c r="M43">
        <f t="shared" si="9"/>
        <v>0</v>
      </c>
      <c r="N43">
        <f t="shared" si="10"/>
        <v>920</v>
      </c>
      <c r="O43">
        <f t="shared" si="11"/>
        <v>28890</v>
      </c>
      <c r="P43" t="s">
        <v>0</v>
      </c>
      <c r="Q43" t="s">
        <v>0</v>
      </c>
    </row>
    <row r="44" spans="1:17" ht="14.25">
      <c r="A44" t="str">
        <f>TEXT(3100503756478,"0000000000000")</f>
        <v>3100503756478</v>
      </c>
      <c r="B44" t="s">
        <v>72</v>
      </c>
      <c r="C44" t="str">
        <f>TEXT(1800,"0000000")</f>
        <v>0001800</v>
      </c>
      <c r="D44" t="s">
        <v>33</v>
      </c>
      <c r="E44" t="s">
        <v>41</v>
      </c>
      <c r="F44">
        <v>36020</v>
      </c>
      <c r="G44">
        <v>36020</v>
      </c>
      <c r="H44">
        <v>30600</v>
      </c>
      <c r="J44">
        <f t="shared" si="6"/>
        <v>3</v>
      </c>
      <c r="K44">
        <f t="shared" si="7"/>
        <v>920</v>
      </c>
      <c r="L44">
        <f t="shared" si="8"/>
        <v>0</v>
      </c>
      <c r="M44">
        <f t="shared" si="9"/>
        <v>918</v>
      </c>
      <c r="N44">
        <f t="shared" si="10"/>
        <v>918</v>
      </c>
      <c r="O44">
        <f t="shared" si="11"/>
        <v>36020</v>
      </c>
      <c r="P44" t="s">
        <v>0</v>
      </c>
      <c r="Q44" t="s">
        <v>0</v>
      </c>
    </row>
    <row r="45" spans="1:17" ht="14.25">
      <c r="A45" t="str">
        <f>TEXT(3341400285099,"0000000000000")</f>
        <v>3341400285099</v>
      </c>
      <c r="B45" t="s">
        <v>73</v>
      </c>
      <c r="C45" t="str">
        <f>TEXT(1805,"0000000")</f>
        <v>0001805</v>
      </c>
      <c r="D45" t="s">
        <v>33</v>
      </c>
      <c r="E45" t="s">
        <v>41</v>
      </c>
      <c r="F45">
        <v>12530</v>
      </c>
      <c r="G45">
        <v>36020</v>
      </c>
      <c r="H45">
        <v>20350</v>
      </c>
      <c r="J45">
        <f t="shared" si="6"/>
        <v>3</v>
      </c>
      <c r="K45">
        <f t="shared" si="7"/>
        <v>620</v>
      </c>
      <c r="L45">
        <f t="shared" si="8"/>
        <v>620</v>
      </c>
      <c r="M45">
        <f t="shared" si="9"/>
        <v>0</v>
      </c>
      <c r="N45">
        <f t="shared" si="10"/>
        <v>620</v>
      </c>
      <c r="O45">
        <f t="shared" si="11"/>
        <v>13150</v>
      </c>
      <c r="P45" t="s">
        <v>0</v>
      </c>
      <c r="Q45" t="s">
        <v>0</v>
      </c>
    </row>
    <row r="46" spans="1:17" ht="14.25">
      <c r="A46" t="str">
        <f>TEXT(3501400421179,"0000000000000")</f>
        <v>3501400421179</v>
      </c>
      <c r="B46" t="s">
        <v>74</v>
      </c>
      <c r="C46" t="str">
        <f>TEXT(1809,"0000000")</f>
        <v>0001809</v>
      </c>
      <c r="D46" t="s">
        <v>33</v>
      </c>
      <c r="E46" t="s">
        <v>41</v>
      </c>
      <c r="F46">
        <v>31820</v>
      </c>
      <c r="G46">
        <v>36020</v>
      </c>
      <c r="H46">
        <v>30600</v>
      </c>
      <c r="J46">
        <f t="shared" si="6"/>
        <v>3</v>
      </c>
      <c r="K46">
        <f t="shared" si="7"/>
        <v>920</v>
      </c>
      <c r="L46">
        <f t="shared" si="8"/>
        <v>920</v>
      </c>
      <c r="M46">
        <f t="shared" si="9"/>
        <v>0</v>
      </c>
      <c r="N46">
        <f t="shared" si="10"/>
        <v>920</v>
      </c>
      <c r="O46">
        <f t="shared" si="11"/>
        <v>32740</v>
      </c>
      <c r="P46" t="s">
        <v>0</v>
      </c>
      <c r="Q46" t="s">
        <v>0</v>
      </c>
    </row>
    <row r="47" spans="1:17" ht="14.25">
      <c r="A47" t="str">
        <f>TEXT(3100602010971,"0000000000000")</f>
        <v>3100602010971</v>
      </c>
      <c r="B47" t="s">
        <v>75</v>
      </c>
      <c r="C47" t="str">
        <f>TEXT(1813,"0000000")</f>
        <v>0001813</v>
      </c>
      <c r="D47" t="s">
        <v>33</v>
      </c>
      <c r="E47" t="s">
        <v>41</v>
      </c>
      <c r="F47">
        <v>29030</v>
      </c>
      <c r="G47">
        <v>36020</v>
      </c>
      <c r="H47">
        <v>30600</v>
      </c>
      <c r="J47">
        <f t="shared" si="6"/>
        <v>3</v>
      </c>
      <c r="K47">
        <f t="shared" si="7"/>
        <v>920</v>
      </c>
      <c r="L47">
        <f t="shared" si="8"/>
        <v>920</v>
      </c>
      <c r="M47">
        <f t="shared" si="9"/>
        <v>0</v>
      </c>
      <c r="N47">
        <f t="shared" si="10"/>
        <v>920</v>
      </c>
      <c r="O47">
        <f t="shared" si="11"/>
        <v>29950</v>
      </c>
      <c r="P47" t="s">
        <v>0</v>
      </c>
      <c r="Q47" t="s">
        <v>0</v>
      </c>
    </row>
    <row r="48" spans="1:17" ht="14.25">
      <c r="A48" t="str">
        <f>TEXT(3100902406446,"0000000000000")</f>
        <v>3100902406446</v>
      </c>
      <c r="B48" t="s">
        <v>76</v>
      </c>
      <c r="C48" t="str">
        <f>TEXT(1816,"0000000")</f>
        <v>0001816</v>
      </c>
      <c r="D48" t="s">
        <v>33</v>
      </c>
      <c r="E48" t="s">
        <v>41</v>
      </c>
      <c r="F48">
        <v>36020</v>
      </c>
      <c r="G48">
        <v>36020</v>
      </c>
      <c r="H48">
        <v>30600</v>
      </c>
      <c r="J48">
        <f t="shared" si="6"/>
        <v>3</v>
      </c>
      <c r="K48">
        <f t="shared" si="7"/>
        <v>920</v>
      </c>
      <c r="L48">
        <f t="shared" si="8"/>
        <v>0</v>
      </c>
      <c r="M48">
        <f t="shared" si="9"/>
        <v>918</v>
      </c>
      <c r="N48">
        <f t="shared" si="10"/>
        <v>918</v>
      </c>
      <c r="O48">
        <f t="shared" si="11"/>
        <v>36020</v>
      </c>
      <c r="P48" t="s">
        <v>0</v>
      </c>
      <c r="Q48" t="s">
        <v>0</v>
      </c>
    </row>
    <row r="49" spans="1:17" ht="14.25">
      <c r="A49" t="str">
        <f>TEXT(3101600374372,"0000000000000")</f>
        <v>3101600374372</v>
      </c>
      <c r="B49" t="s">
        <v>77</v>
      </c>
      <c r="C49" t="str">
        <f>TEXT(1825,"0000000")</f>
        <v>0001825</v>
      </c>
      <c r="D49" t="s">
        <v>33</v>
      </c>
      <c r="E49" t="s">
        <v>41</v>
      </c>
      <c r="F49">
        <v>26940</v>
      </c>
      <c r="G49">
        <v>36020</v>
      </c>
      <c r="H49">
        <v>30600</v>
      </c>
      <c r="J49">
        <f t="shared" si="6"/>
        <v>3</v>
      </c>
      <c r="K49">
        <f t="shared" si="7"/>
        <v>920</v>
      </c>
      <c r="L49">
        <f t="shared" si="8"/>
        <v>920</v>
      </c>
      <c r="M49">
        <f t="shared" si="9"/>
        <v>0</v>
      </c>
      <c r="N49">
        <f t="shared" si="10"/>
        <v>920</v>
      </c>
      <c r="O49">
        <f t="shared" si="11"/>
        <v>27860</v>
      </c>
      <c r="P49" t="s">
        <v>0</v>
      </c>
      <c r="Q49" t="s">
        <v>0</v>
      </c>
    </row>
    <row r="50" spans="1:17" ht="14.25">
      <c r="A50" t="str">
        <f>TEXT(3349900122501,"0000000000000")</f>
        <v>3349900122501</v>
      </c>
      <c r="B50" t="s">
        <v>78</v>
      </c>
      <c r="C50" t="str">
        <f>TEXT(1831,"0000000")</f>
        <v>0001831</v>
      </c>
      <c r="D50" t="s">
        <v>33</v>
      </c>
      <c r="E50" t="s">
        <v>41</v>
      </c>
      <c r="F50">
        <v>36020</v>
      </c>
      <c r="G50">
        <v>36020</v>
      </c>
      <c r="H50">
        <v>30600</v>
      </c>
      <c r="J50">
        <f t="shared" si="6"/>
        <v>3</v>
      </c>
      <c r="K50">
        <f t="shared" si="7"/>
        <v>920</v>
      </c>
      <c r="L50">
        <f t="shared" si="8"/>
        <v>0</v>
      </c>
      <c r="M50">
        <f t="shared" si="9"/>
        <v>918</v>
      </c>
      <c r="N50">
        <f t="shared" si="10"/>
        <v>918</v>
      </c>
      <c r="O50">
        <f t="shared" si="11"/>
        <v>36020</v>
      </c>
      <c r="P50" t="s">
        <v>0</v>
      </c>
      <c r="Q50" t="s">
        <v>0</v>
      </c>
    </row>
    <row r="51" spans="1:17" ht="14.25">
      <c r="A51" t="str">
        <f>TEXT(5801390005112,"0000000000000")</f>
        <v>5801390005112</v>
      </c>
      <c r="B51" t="s">
        <v>79</v>
      </c>
      <c r="C51" t="str">
        <f>TEXT(1837,"0000000")</f>
        <v>0001837</v>
      </c>
      <c r="D51" t="s">
        <v>33</v>
      </c>
      <c r="E51" t="s">
        <v>41</v>
      </c>
      <c r="F51">
        <v>14480</v>
      </c>
      <c r="G51">
        <v>36020</v>
      </c>
      <c r="H51">
        <v>20350</v>
      </c>
      <c r="J51">
        <f t="shared" si="6"/>
        <v>3</v>
      </c>
      <c r="K51">
        <f t="shared" si="7"/>
        <v>620</v>
      </c>
      <c r="L51">
        <f t="shared" si="8"/>
        <v>620</v>
      </c>
      <c r="M51">
        <f t="shared" si="9"/>
        <v>0</v>
      </c>
      <c r="N51">
        <f t="shared" si="10"/>
        <v>620</v>
      </c>
      <c r="O51">
        <f t="shared" si="11"/>
        <v>15100</v>
      </c>
      <c r="P51" t="s">
        <v>0</v>
      </c>
      <c r="Q51" t="s">
        <v>0</v>
      </c>
    </row>
    <row r="52" spans="1:17" ht="14.25">
      <c r="A52" t="str">
        <f>TEXT(3100202988132,"0000000000000")</f>
        <v>3100202988132</v>
      </c>
      <c r="B52" t="s">
        <v>80</v>
      </c>
      <c r="C52" t="str">
        <f>TEXT(1838,"0000000")</f>
        <v>0001838</v>
      </c>
      <c r="D52" t="s">
        <v>33</v>
      </c>
      <c r="E52" t="s">
        <v>41</v>
      </c>
      <c r="F52">
        <v>31670</v>
      </c>
      <c r="G52">
        <v>36020</v>
      </c>
      <c r="H52">
        <v>30600</v>
      </c>
      <c r="J52">
        <f t="shared" si="6"/>
        <v>3</v>
      </c>
      <c r="K52">
        <f t="shared" si="7"/>
        <v>920</v>
      </c>
      <c r="L52">
        <f t="shared" si="8"/>
        <v>920</v>
      </c>
      <c r="M52">
        <f t="shared" si="9"/>
        <v>0</v>
      </c>
      <c r="N52">
        <f t="shared" si="10"/>
        <v>920</v>
      </c>
      <c r="O52">
        <f t="shared" si="11"/>
        <v>32590</v>
      </c>
      <c r="P52" t="s">
        <v>0</v>
      </c>
      <c r="Q52" t="s">
        <v>0</v>
      </c>
    </row>
    <row r="53" spans="1:17" ht="14.25">
      <c r="A53" t="str">
        <f>TEXT(3349800053397,"0000000000000")</f>
        <v>3349800053397</v>
      </c>
      <c r="B53" t="s">
        <v>81</v>
      </c>
      <c r="C53" t="str">
        <f>TEXT(1843,"0000000")</f>
        <v>0001843</v>
      </c>
      <c r="D53" t="s">
        <v>33</v>
      </c>
      <c r="E53" t="s">
        <v>41</v>
      </c>
      <c r="F53">
        <v>18550</v>
      </c>
      <c r="G53">
        <v>36020</v>
      </c>
      <c r="H53">
        <v>20350</v>
      </c>
      <c r="J53">
        <f t="shared" si="6"/>
        <v>3</v>
      </c>
      <c r="K53">
        <f t="shared" si="7"/>
        <v>620</v>
      </c>
      <c r="L53">
        <f t="shared" si="8"/>
        <v>620</v>
      </c>
      <c r="M53">
        <f t="shared" si="9"/>
        <v>0</v>
      </c>
      <c r="N53">
        <f t="shared" si="10"/>
        <v>620</v>
      </c>
      <c r="O53">
        <f t="shared" si="11"/>
        <v>19170</v>
      </c>
      <c r="P53" t="s">
        <v>0</v>
      </c>
      <c r="Q53" t="s">
        <v>0</v>
      </c>
    </row>
    <row r="54" spans="1:17" ht="14.25">
      <c r="A54" t="str">
        <f>TEXT(3100203093538,"0000000000000")</f>
        <v>3100203093538</v>
      </c>
      <c r="B54" t="s">
        <v>82</v>
      </c>
      <c r="C54" t="str">
        <f>TEXT(1921,"0000000")</f>
        <v>0001921</v>
      </c>
      <c r="D54" t="s">
        <v>33</v>
      </c>
      <c r="E54" t="s">
        <v>41</v>
      </c>
      <c r="F54">
        <v>32730</v>
      </c>
      <c r="G54">
        <v>36020</v>
      </c>
      <c r="H54">
        <v>30600</v>
      </c>
      <c r="J54">
        <f t="shared" si="6"/>
        <v>3</v>
      </c>
      <c r="K54">
        <f t="shared" si="7"/>
        <v>920</v>
      </c>
      <c r="L54">
        <f t="shared" si="8"/>
        <v>920</v>
      </c>
      <c r="M54">
        <f t="shared" si="9"/>
        <v>0</v>
      </c>
      <c r="N54">
        <f t="shared" si="10"/>
        <v>920</v>
      </c>
      <c r="O54">
        <f t="shared" si="11"/>
        <v>33650</v>
      </c>
      <c r="P54" t="s">
        <v>0</v>
      </c>
      <c r="Q54" t="s">
        <v>0</v>
      </c>
    </row>
    <row r="55" spans="1:17" ht="14.25">
      <c r="A55" t="str">
        <f>TEXT(3150100131186,"0000000000000")</f>
        <v>3150100131186</v>
      </c>
      <c r="B55" t="s">
        <v>83</v>
      </c>
      <c r="C55" t="str">
        <f>TEXT(2199,"0000000")</f>
        <v>0002199</v>
      </c>
      <c r="D55" t="s">
        <v>33</v>
      </c>
      <c r="E55" t="s">
        <v>41</v>
      </c>
      <c r="F55">
        <v>29550</v>
      </c>
      <c r="G55">
        <v>36020</v>
      </c>
      <c r="H55">
        <v>30600</v>
      </c>
      <c r="J55">
        <f t="shared" si="6"/>
        <v>3</v>
      </c>
      <c r="K55">
        <f t="shared" si="7"/>
        <v>920</v>
      </c>
      <c r="L55">
        <f t="shared" si="8"/>
        <v>920</v>
      </c>
      <c r="M55">
        <f t="shared" si="9"/>
        <v>0</v>
      </c>
      <c r="N55">
        <f t="shared" si="10"/>
        <v>920</v>
      </c>
      <c r="O55">
        <f t="shared" si="11"/>
        <v>30470</v>
      </c>
      <c r="P55" t="s">
        <v>0</v>
      </c>
      <c r="Q55" t="s">
        <v>0</v>
      </c>
    </row>
    <row r="56" spans="1:17" ht="14.25">
      <c r="A56" t="str">
        <f>TEXT(3209900129205,"0000000000000")</f>
        <v>3209900129205</v>
      </c>
      <c r="B56" t="s">
        <v>84</v>
      </c>
      <c r="C56" t="str">
        <f>TEXT(164,"0000000")</f>
        <v>0000164</v>
      </c>
      <c r="D56" t="s">
        <v>33</v>
      </c>
      <c r="E56" t="s">
        <v>85</v>
      </c>
      <c r="F56">
        <v>11450</v>
      </c>
      <c r="G56">
        <v>22220</v>
      </c>
      <c r="H56">
        <v>15390</v>
      </c>
      <c r="J56">
        <f t="shared" si="6"/>
        <v>3</v>
      </c>
      <c r="K56">
        <f t="shared" si="7"/>
        <v>470</v>
      </c>
      <c r="L56">
        <f t="shared" si="8"/>
        <v>470</v>
      </c>
      <c r="M56">
        <f t="shared" si="9"/>
        <v>0</v>
      </c>
      <c r="N56">
        <f t="shared" si="10"/>
        <v>470</v>
      </c>
      <c r="O56">
        <f t="shared" si="11"/>
        <v>11920</v>
      </c>
      <c r="P56" t="s">
        <v>0</v>
      </c>
      <c r="Q56" t="s">
        <v>0</v>
      </c>
    </row>
    <row r="57" spans="1:17" ht="14.25">
      <c r="A57" t="str">
        <f>TEXT(3860100350299,"0000000000000")</f>
        <v>3860100350299</v>
      </c>
      <c r="B57" t="s">
        <v>86</v>
      </c>
      <c r="C57" t="str">
        <f>TEXT(170,"0000000")</f>
        <v>0000170</v>
      </c>
      <c r="D57" t="s">
        <v>33</v>
      </c>
      <c r="E57" t="s">
        <v>85</v>
      </c>
      <c r="F57">
        <v>10090</v>
      </c>
      <c r="G57">
        <v>22220</v>
      </c>
      <c r="H57">
        <v>15390</v>
      </c>
      <c r="J57">
        <f t="shared" si="6"/>
        <v>3</v>
      </c>
      <c r="K57">
        <f t="shared" si="7"/>
        <v>470</v>
      </c>
      <c r="L57">
        <f t="shared" si="8"/>
        <v>470</v>
      </c>
      <c r="M57">
        <f t="shared" si="9"/>
        <v>0</v>
      </c>
      <c r="N57">
        <f t="shared" si="10"/>
        <v>470</v>
      </c>
      <c r="O57">
        <f t="shared" si="11"/>
        <v>10560</v>
      </c>
      <c r="P57" t="s">
        <v>0</v>
      </c>
      <c r="Q57" t="s">
        <v>0</v>
      </c>
    </row>
    <row r="58" spans="1:17" ht="14.25">
      <c r="A58" t="str">
        <f>TEXT(3102200972524,"0000000000000")</f>
        <v>3102200972524</v>
      </c>
      <c r="B58" t="s">
        <v>87</v>
      </c>
      <c r="C58" t="str">
        <f>TEXT(197,"0000000")</f>
        <v>0000197</v>
      </c>
      <c r="D58" t="s">
        <v>33</v>
      </c>
      <c r="E58" t="s">
        <v>85</v>
      </c>
      <c r="F58">
        <v>22020</v>
      </c>
      <c r="G58">
        <v>22220</v>
      </c>
      <c r="H58">
        <v>19950</v>
      </c>
      <c r="J58">
        <f t="shared" si="6"/>
        <v>3</v>
      </c>
      <c r="K58">
        <f t="shared" si="7"/>
        <v>600</v>
      </c>
      <c r="L58">
        <f t="shared" si="8"/>
        <v>200</v>
      </c>
      <c r="M58">
        <f t="shared" si="9"/>
        <v>398.5</v>
      </c>
      <c r="N58">
        <f t="shared" si="10"/>
        <v>598.5</v>
      </c>
      <c r="O58">
        <f t="shared" si="11"/>
        <v>22220</v>
      </c>
      <c r="P58" t="s">
        <v>0</v>
      </c>
      <c r="Q58" t="s">
        <v>0</v>
      </c>
    </row>
    <row r="59" spans="1:17" ht="14.25">
      <c r="A59" t="str">
        <f>TEXT(3760400256086,"0000000000000")</f>
        <v>3760400256086</v>
      </c>
      <c r="B59" t="s">
        <v>88</v>
      </c>
      <c r="C59" t="str">
        <f>TEXT(411,"0000000")</f>
        <v>0000411</v>
      </c>
      <c r="D59" t="s">
        <v>33</v>
      </c>
      <c r="E59" t="s">
        <v>85</v>
      </c>
      <c r="F59">
        <v>9550</v>
      </c>
      <c r="G59">
        <v>22220</v>
      </c>
      <c r="H59">
        <v>15390</v>
      </c>
      <c r="J59">
        <f t="shared" si="6"/>
        <v>3</v>
      </c>
      <c r="K59">
        <f t="shared" si="7"/>
        <v>470</v>
      </c>
      <c r="L59">
        <f t="shared" si="8"/>
        <v>470</v>
      </c>
      <c r="M59">
        <f t="shared" si="9"/>
        <v>0</v>
      </c>
      <c r="N59">
        <f t="shared" si="10"/>
        <v>470</v>
      </c>
      <c r="O59">
        <f t="shared" si="11"/>
        <v>10020</v>
      </c>
      <c r="P59" t="s">
        <v>0</v>
      </c>
      <c r="Q59" t="s">
        <v>0</v>
      </c>
    </row>
    <row r="60" spans="1:17" ht="14.25">
      <c r="A60" t="str">
        <f>TEXT(3301500265812,"0000000000000")</f>
        <v>3301500265812</v>
      </c>
      <c r="B60" t="s">
        <v>89</v>
      </c>
      <c r="C60" t="str">
        <f>TEXT(694,"0000000")</f>
        <v>0000694</v>
      </c>
      <c r="D60" t="s">
        <v>33</v>
      </c>
      <c r="E60" t="s">
        <v>85</v>
      </c>
      <c r="F60">
        <v>10170</v>
      </c>
      <c r="G60">
        <v>22220</v>
      </c>
      <c r="H60">
        <v>15390</v>
      </c>
      <c r="J60">
        <f t="shared" si="6"/>
        <v>3</v>
      </c>
      <c r="K60">
        <f t="shared" si="7"/>
        <v>470</v>
      </c>
      <c r="L60">
        <f t="shared" si="8"/>
        <v>470</v>
      </c>
      <c r="M60">
        <f t="shared" si="9"/>
        <v>0</v>
      </c>
      <c r="N60">
        <f t="shared" si="10"/>
        <v>470</v>
      </c>
      <c r="O60">
        <f t="shared" si="11"/>
        <v>10640</v>
      </c>
      <c r="P60" t="s">
        <v>0</v>
      </c>
      <c r="Q60" t="s">
        <v>0</v>
      </c>
    </row>
    <row r="61" spans="1:17" ht="14.25">
      <c r="A61" t="str">
        <f>TEXT(3331001261200,"0000000000000")</f>
        <v>3331001261200</v>
      </c>
      <c r="B61" t="s">
        <v>90</v>
      </c>
      <c r="C61" t="str">
        <f>TEXT(1628,"0000000")</f>
        <v>0001628</v>
      </c>
      <c r="D61" t="s">
        <v>33</v>
      </c>
      <c r="E61" t="s">
        <v>85</v>
      </c>
      <c r="F61">
        <v>9470</v>
      </c>
      <c r="G61">
        <v>22220</v>
      </c>
      <c r="H61">
        <v>15390</v>
      </c>
      <c r="J61">
        <f t="shared" si="6"/>
        <v>3</v>
      </c>
      <c r="K61">
        <f t="shared" si="7"/>
        <v>470</v>
      </c>
      <c r="L61">
        <f t="shared" si="8"/>
        <v>470</v>
      </c>
      <c r="M61">
        <f t="shared" si="9"/>
        <v>0</v>
      </c>
      <c r="N61">
        <f t="shared" si="10"/>
        <v>470</v>
      </c>
      <c r="O61">
        <f t="shared" si="11"/>
        <v>9940</v>
      </c>
      <c r="P61" t="s">
        <v>0</v>
      </c>
      <c r="Q61" t="s">
        <v>0</v>
      </c>
    </row>
    <row r="62" spans="1:17" ht="14.25">
      <c r="A62" t="str">
        <f>TEXT(3300100703234,"0000000000000")</f>
        <v>3300100703234</v>
      </c>
      <c r="B62" t="s">
        <v>91</v>
      </c>
      <c r="C62" t="str">
        <f>TEXT(1631,"0000000")</f>
        <v>0001631</v>
      </c>
      <c r="D62" t="s">
        <v>33</v>
      </c>
      <c r="E62" t="s">
        <v>85</v>
      </c>
      <c r="F62">
        <v>9470</v>
      </c>
      <c r="G62">
        <v>22220</v>
      </c>
      <c r="H62">
        <v>15390</v>
      </c>
      <c r="J62">
        <f t="shared" si="6"/>
        <v>3</v>
      </c>
      <c r="K62">
        <f t="shared" si="7"/>
        <v>470</v>
      </c>
      <c r="L62">
        <f t="shared" si="8"/>
        <v>470</v>
      </c>
      <c r="M62">
        <f t="shared" si="9"/>
        <v>0</v>
      </c>
      <c r="N62">
        <f t="shared" si="10"/>
        <v>470</v>
      </c>
      <c r="O62">
        <f t="shared" si="11"/>
        <v>9940</v>
      </c>
      <c r="P62" t="s">
        <v>0</v>
      </c>
      <c r="Q62" t="s">
        <v>0</v>
      </c>
    </row>
    <row r="63" spans="1:17" ht="14.25">
      <c r="A63" t="str">
        <f>TEXT(5320100137464,"0000000000000")</f>
        <v>5320100137464</v>
      </c>
      <c r="B63" t="s">
        <v>92</v>
      </c>
      <c r="C63" t="str">
        <f>TEXT(1710,"0000000")</f>
        <v>0001710</v>
      </c>
      <c r="D63" t="s">
        <v>33</v>
      </c>
      <c r="E63" t="s">
        <v>85</v>
      </c>
      <c r="F63">
        <v>9470</v>
      </c>
      <c r="G63">
        <v>22220</v>
      </c>
      <c r="H63">
        <v>15390</v>
      </c>
      <c r="J63">
        <f t="shared" si="6"/>
        <v>3</v>
      </c>
      <c r="K63">
        <f t="shared" si="7"/>
        <v>470</v>
      </c>
      <c r="L63">
        <f t="shared" si="8"/>
        <v>470</v>
      </c>
      <c r="M63">
        <f t="shared" si="9"/>
        <v>0</v>
      </c>
      <c r="N63">
        <f t="shared" si="10"/>
        <v>470</v>
      </c>
      <c r="O63">
        <f t="shared" si="11"/>
        <v>9940</v>
      </c>
      <c r="P63" t="s">
        <v>0</v>
      </c>
      <c r="Q63" t="s">
        <v>0</v>
      </c>
    </row>
    <row r="64" spans="1:17" ht="14.25">
      <c r="A64" t="str">
        <f>TEXT(3300800585421,"0000000000000")</f>
        <v>3300800585421</v>
      </c>
      <c r="B64" t="s">
        <v>93</v>
      </c>
      <c r="C64" t="str">
        <f>TEXT(1759,"0000000")</f>
        <v>0001759</v>
      </c>
      <c r="D64" t="s">
        <v>33</v>
      </c>
      <c r="E64" t="s">
        <v>85</v>
      </c>
      <c r="F64">
        <v>15480</v>
      </c>
      <c r="G64">
        <v>22220</v>
      </c>
      <c r="H64">
        <v>15390</v>
      </c>
      <c r="J64">
        <f t="shared" si="6"/>
        <v>3</v>
      </c>
      <c r="K64">
        <f t="shared" si="7"/>
        <v>470</v>
      </c>
      <c r="L64">
        <f t="shared" si="8"/>
        <v>470</v>
      </c>
      <c r="M64">
        <f t="shared" si="9"/>
        <v>0</v>
      </c>
      <c r="N64">
        <f t="shared" si="10"/>
        <v>470</v>
      </c>
      <c r="O64">
        <f t="shared" si="11"/>
        <v>15950</v>
      </c>
      <c r="P64" t="s">
        <v>0</v>
      </c>
      <c r="Q64" t="s">
        <v>0</v>
      </c>
    </row>
    <row r="65" spans="1:17" ht="14.25">
      <c r="A65" t="str">
        <f>TEXT(3640600393258,"0000000000000")</f>
        <v>3640600393258</v>
      </c>
      <c r="B65" t="s">
        <v>94</v>
      </c>
      <c r="C65" t="str">
        <f>TEXT(1783,"0000000")</f>
        <v>0001783</v>
      </c>
      <c r="D65" t="s">
        <v>33</v>
      </c>
      <c r="E65" t="s">
        <v>85</v>
      </c>
      <c r="F65">
        <v>9550</v>
      </c>
      <c r="G65">
        <v>22220</v>
      </c>
      <c r="H65">
        <v>15390</v>
      </c>
      <c r="J65">
        <f t="shared" si="6"/>
        <v>3</v>
      </c>
      <c r="K65">
        <f t="shared" si="7"/>
        <v>470</v>
      </c>
      <c r="L65">
        <f t="shared" si="8"/>
        <v>470</v>
      </c>
      <c r="M65">
        <f t="shared" si="9"/>
        <v>0</v>
      </c>
      <c r="N65">
        <f t="shared" si="10"/>
        <v>470</v>
      </c>
      <c r="O65">
        <f t="shared" si="11"/>
        <v>10020</v>
      </c>
      <c r="P65" t="s">
        <v>0</v>
      </c>
      <c r="Q65" t="s">
        <v>0</v>
      </c>
    </row>
    <row r="66" spans="1:17" ht="14.25">
      <c r="A66" t="str">
        <f>TEXT(3420200191234,"0000000000000")</f>
        <v>3420200191234</v>
      </c>
      <c r="B66" t="s">
        <v>95</v>
      </c>
      <c r="C66" t="str">
        <f>TEXT(1807,"0000000")</f>
        <v>0001807</v>
      </c>
      <c r="D66" t="s">
        <v>33</v>
      </c>
      <c r="E66" t="s">
        <v>85</v>
      </c>
      <c r="F66">
        <v>11370</v>
      </c>
      <c r="G66">
        <v>22220</v>
      </c>
      <c r="H66">
        <v>15390</v>
      </c>
      <c r="J66">
        <f t="shared" si="6"/>
        <v>3</v>
      </c>
      <c r="K66">
        <f t="shared" si="7"/>
        <v>470</v>
      </c>
      <c r="L66">
        <f t="shared" si="8"/>
        <v>470</v>
      </c>
      <c r="M66">
        <f t="shared" si="9"/>
        <v>0</v>
      </c>
      <c r="N66">
        <f t="shared" si="10"/>
        <v>470</v>
      </c>
      <c r="O66">
        <f t="shared" si="11"/>
        <v>11840</v>
      </c>
      <c r="P66" t="s">
        <v>0</v>
      </c>
      <c r="Q66" t="s">
        <v>0</v>
      </c>
    </row>
    <row r="67" spans="1:17" ht="14.25">
      <c r="A67" t="str">
        <f>TEXT(3100503483404,"0000000000000")</f>
        <v>3100503483404</v>
      </c>
      <c r="B67" t="s">
        <v>96</v>
      </c>
      <c r="C67" t="str">
        <f>TEXT(888,"0000000")</f>
        <v>0000888</v>
      </c>
      <c r="D67" t="s">
        <v>97</v>
      </c>
      <c r="E67" t="s">
        <v>98</v>
      </c>
      <c r="F67">
        <v>34730</v>
      </c>
      <c r="G67">
        <v>47450</v>
      </c>
      <c r="H67">
        <v>39440</v>
      </c>
      <c r="J67">
        <f t="shared" si="6"/>
        <v>3</v>
      </c>
      <c r="K67">
        <f t="shared" si="7"/>
        <v>1190</v>
      </c>
      <c r="L67">
        <f t="shared" si="8"/>
        <v>1190</v>
      </c>
      <c r="M67">
        <f t="shared" si="9"/>
        <v>0</v>
      </c>
      <c r="N67">
        <f t="shared" si="10"/>
        <v>1190</v>
      </c>
      <c r="O67">
        <f t="shared" si="11"/>
        <v>35920</v>
      </c>
      <c r="P67" t="s">
        <v>0</v>
      </c>
      <c r="Q67" t="s">
        <v>0</v>
      </c>
    </row>
    <row r="68" spans="1:17" ht="14.25">
      <c r="A68" t="str">
        <f>TEXT(3580400037807,"0000000000000")</f>
        <v>3580400037807</v>
      </c>
      <c r="B68" t="s">
        <v>99</v>
      </c>
      <c r="C68" t="str">
        <f>TEXT(1670,"0000000")</f>
        <v>0001670</v>
      </c>
      <c r="D68" t="s">
        <v>97</v>
      </c>
      <c r="E68" t="s">
        <v>98</v>
      </c>
      <c r="F68">
        <v>38240</v>
      </c>
      <c r="G68">
        <v>47450</v>
      </c>
      <c r="H68">
        <v>39440</v>
      </c>
      <c r="J68">
        <f t="shared" si="6"/>
        <v>3</v>
      </c>
      <c r="K68">
        <f t="shared" si="7"/>
        <v>1190</v>
      </c>
      <c r="L68">
        <f t="shared" si="8"/>
        <v>1190</v>
      </c>
      <c r="M68">
        <f t="shared" si="9"/>
        <v>0</v>
      </c>
      <c r="N68">
        <f t="shared" si="10"/>
        <v>1190</v>
      </c>
      <c r="O68">
        <f t="shared" si="11"/>
        <v>39430</v>
      </c>
      <c r="P68" t="s">
        <v>0</v>
      </c>
      <c r="Q68" t="s">
        <v>0</v>
      </c>
    </row>
    <row r="69" spans="1:17" ht="14.25">
      <c r="A69" t="str">
        <f>TEXT(3849900083633,"0000000000000")</f>
        <v>3849900083633</v>
      </c>
      <c r="B69" t="s">
        <v>100</v>
      </c>
      <c r="C69" t="str">
        <f>TEXT(1691,"0000000")</f>
        <v>0001691</v>
      </c>
      <c r="D69" t="s">
        <v>97</v>
      </c>
      <c r="E69" t="s">
        <v>98</v>
      </c>
      <c r="F69">
        <v>37010</v>
      </c>
      <c r="G69">
        <v>47450</v>
      </c>
      <c r="H69">
        <v>39440</v>
      </c>
      <c r="J69">
        <f t="shared" si="6"/>
        <v>3</v>
      </c>
      <c r="K69">
        <f t="shared" si="7"/>
        <v>1190</v>
      </c>
      <c r="L69">
        <f t="shared" si="8"/>
        <v>1190</v>
      </c>
      <c r="M69">
        <f t="shared" si="9"/>
        <v>0</v>
      </c>
      <c r="N69">
        <f t="shared" si="10"/>
        <v>1190</v>
      </c>
      <c r="O69">
        <f t="shared" si="11"/>
        <v>38200</v>
      </c>
      <c r="P69" t="s">
        <v>0</v>
      </c>
      <c r="Q69" t="s">
        <v>0</v>
      </c>
    </row>
    <row r="70" spans="1:17" ht="14.25">
      <c r="A70" t="str">
        <f>TEXT(3140300175373,"0000000000000")</f>
        <v>3140300175373</v>
      </c>
      <c r="B70" t="s">
        <v>101</v>
      </c>
      <c r="C70" t="str">
        <f>TEXT(1760,"0000000")</f>
        <v>0001760</v>
      </c>
      <c r="D70" t="s">
        <v>97</v>
      </c>
      <c r="E70" t="s">
        <v>98</v>
      </c>
      <c r="F70">
        <v>35120</v>
      </c>
      <c r="G70">
        <v>47450</v>
      </c>
      <c r="H70">
        <v>39440</v>
      </c>
      <c r="J70">
        <f t="shared" si="6"/>
        <v>3</v>
      </c>
      <c r="K70">
        <f t="shared" si="7"/>
        <v>1190</v>
      </c>
      <c r="L70">
        <f t="shared" si="8"/>
        <v>1190</v>
      </c>
      <c r="M70">
        <f t="shared" si="9"/>
        <v>0</v>
      </c>
      <c r="N70">
        <f t="shared" si="10"/>
        <v>1190</v>
      </c>
      <c r="O70">
        <f t="shared" si="11"/>
        <v>36310</v>
      </c>
      <c r="P70" t="s">
        <v>0</v>
      </c>
      <c r="Q70" t="s">
        <v>0</v>
      </c>
    </row>
    <row r="71" spans="1:17" ht="14.25">
      <c r="A71" t="str">
        <f>TEXT(3929900286975,"0000000000000")</f>
        <v>3929900286975</v>
      </c>
      <c r="B71" t="s">
        <v>102</v>
      </c>
      <c r="C71" t="str">
        <f>TEXT(156,"0000000")</f>
        <v>0000156</v>
      </c>
      <c r="D71" t="s">
        <v>103</v>
      </c>
      <c r="E71" t="s">
        <v>104</v>
      </c>
      <c r="F71">
        <v>19210</v>
      </c>
      <c r="G71">
        <v>33540</v>
      </c>
      <c r="H71">
        <v>16030</v>
      </c>
      <c r="J71">
        <f aca="true" t="shared" si="12" ref="J71:J101">VALUE(3)</f>
        <v>3</v>
      </c>
      <c r="K71">
        <f aca="true" t="shared" si="13" ref="K71:K101">ROUNDUP(($H71*$J71/100),-1)</f>
        <v>490</v>
      </c>
      <c r="L71">
        <f aca="true" t="shared" si="14" ref="L71:L101">IF($F71+$K71&lt;=$G71,$K71,$G71-$F71)</f>
        <v>490</v>
      </c>
      <c r="M71">
        <f aca="true" t="shared" si="15" ref="M71:M101">IF($F71+$K71&lt;=$G71,0,($H71*$J71/100)-$L71)</f>
        <v>0</v>
      </c>
      <c r="N71">
        <f aca="true" t="shared" si="16" ref="N71:N101">$L71+$M71</f>
        <v>490</v>
      </c>
      <c r="O71">
        <f aca="true" t="shared" si="17" ref="O71:O101">IF($F71+$K71&lt;=$G71,$F71+$K71,$G71)</f>
        <v>19700</v>
      </c>
      <c r="P71" t="s">
        <v>0</v>
      </c>
      <c r="Q71" t="s">
        <v>0</v>
      </c>
    </row>
    <row r="72" spans="1:17" ht="14.25">
      <c r="A72" t="str">
        <f>TEXT(3549900124308,"0000000000000")</f>
        <v>3549900124308</v>
      </c>
      <c r="B72" t="s">
        <v>105</v>
      </c>
      <c r="C72" t="str">
        <f>TEXT(185,"0000000")</f>
        <v>0000185</v>
      </c>
      <c r="D72" t="s">
        <v>97</v>
      </c>
      <c r="E72" t="s">
        <v>104</v>
      </c>
      <c r="F72">
        <v>26880</v>
      </c>
      <c r="G72">
        <v>33540</v>
      </c>
      <c r="H72">
        <v>27710</v>
      </c>
      <c r="J72">
        <f t="shared" si="12"/>
        <v>3</v>
      </c>
      <c r="K72">
        <f t="shared" si="13"/>
        <v>840</v>
      </c>
      <c r="L72">
        <f t="shared" si="14"/>
        <v>840</v>
      </c>
      <c r="M72">
        <f t="shared" si="15"/>
        <v>0</v>
      </c>
      <c r="N72">
        <f t="shared" si="16"/>
        <v>840</v>
      </c>
      <c r="O72">
        <f t="shared" si="17"/>
        <v>27720</v>
      </c>
      <c r="P72" t="s">
        <v>0</v>
      </c>
      <c r="Q72" t="s">
        <v>0</v>
      </c>
    </row>
    <row r="73" spans="1:17" ht="14.25">
      <c r="A73" t="str">
        <f>TEXT(3610400334584,"0000000000000")</f>
        <v>3610400334584</v>
      </c>
      <c r="B73" t="s">
        <v>106</v>
      </c>
      <c r="C73" t="str">
        <f>TEXT(187,"0000000")</f>
        <v>0000187</v>
      </c>
      <c r="D73" t="s">
        <v>97</v>
      </c>
      <c r="E73" t="s">
        <v>104</v>
      </c>
      <c r="F73">
        <v>20590</v>
      </c>
      <c r="G73">
        <v>33540</v>
      </c>
      <c r="H73">
        <v>16030</v>
      </c>
      <c r="J73">
        <f t="shared" si="12"/>
        <v>3</v>
      </c>
      <c r="K73">
        <f t="shared" si="13"/>
        <v>490</v>
      </c>
      <c r="L73">
        <f t="shared" si="14"/>
        <v>490</v>
      </c>
      <c r="M73">
        <f t="shared" si="15"/>
        <v>0</v>
      </c>
      <c r="N73">
        <f t="shared" si="16"/>
        <v>490</v>
      </c>
      <c r="O73">
        <f t="shared" si="17"/>
        <v>21080</v>
      </c>
      <c r="P73" t="s">
        <v>0</v>
      </c>
      <c r="Q73" t="s">
        <v>0</v>
      </c>
    </row>
    <row r="74" spans="1:17" ht="14.25">
      <c r="A74" t="str">
        <f>TEXT(3100502734501,"0000000000000")</f>
        <v>3100502734501</v>
      </c>
      <c r="B74" t="s">
        <v>107</v>
      </c>
      <c r="C74" t="str">
        <f>TEXT(194,"0000000")</f>
        <v>0000194</v>
      </c>
      <c r="D74" t="s">
        <v>97</v>
      </c>
      <c r="E74" t="s">
        <v>104</v>
      </c>
      <c r="F74">
        <v>23380</v>
      </c>
      <c r="G74">
        <v>33540</v>
      </c>
      <c r="H74">
        <v>27710</v>
      </c>
      <c r="J74">
        <f t="shared" si="12"/>
        <v>3</v>
      </c>
      <c r="K74">
        <f t="shared" si="13"/>
        <v>840</v>
      </c>
      <c r="L74">
        <f t="shared" si="14"/>
        <v>840</v>
      </c>
      <c r="M74">
        <f t="shared" si="15"/>
        <v>0</v>
      </c>
      <c r="N74">
        <f t="shared" si="16"/>
        <v>840</v>
      </c>
      <c r="O74">
        <f t="shared" si="17"/>
        <v>24220</v>
      </c>
      <c r="P74" t="s">
        <v>0</v>
      </c>
      <c r="Q74" t="s">
        <v>0</v>
      </c>
    </row>
    <row r="75" spans="1:17" ht="14.25">
      <c r="A75" t="str">
        <f>TEXT(3669900213474,"0000000000000")</f>
        <v>3669900213474</v>
      </c>
      <c r="B75" t="s">
        <v>108</v>
      </c>
      <c r="C75" t="str">
        <f>TEXT(195,"0000000")</f>
        <v>0000195</v>
      </c>
      <c r="D75" t="s">
        <v>97</v>
      </c>
      <c r="E75" t="s">
        <v>104</v>
      </c>
      <c r="F75">
        <v>24250</v>
      </c>
      <c r="G75">
        <v>33540</v>
      </c>
      <c r="H75">
        <v>27710</v>
      </c>
      <c r="J75">
        <f t="shared" si="12"/>
        <v>3</v>
      </c>
      <c r="K75">
        <f t="shared" si="13"/>
        <v>840</v>
      </c>
      <c r="L75">
        <f t="shared" si="14"/>
        <v>840</v>
      </c>
      <c r="M75">
        <f t="shared" si="15"/>
        <v>0</v>
      </c>
      <c r="N75">
        <f t="shared" si="16"/>
        <v>840</v>
      </c>
      <c r="O75">
        <f t="shared" si="17"/>
        <v>25090</v>
      </c>
      <c r="P75" t="s">
        <v>0</v>
      </c>
      <c r="Q75" t="s">
        <v>0</v>
      </c>
    </row>
    <row r="76" spans="1:17" ht="14.25">
      <c r="A76" t="str">
        <f>TEXT(4939900001944,"0000000000000")</f>
        <v>4939900001944</v>
      </c>
      <c r="B76" t="s">
        <v>109</v>
      </c>
      <c r="C76" t="str">
        <f>TEXT(196,"0000000")</f>
        <v>0000196</v>
      </c>
      <c r="D76" t="s">
        <v>97</v>
      </c>
      <c r="E76" t="s">
        <v>104</v>
      </c>
      <c r="F76">
        <v>19830</v>
      </c>
      <c r="G76">
        <v>33540</v>
      </c>
      <c r="H76">
        <v>16030</v>
      </c>
      <c r="J76">
        <f t="shared" si="12"/>
        <v>3</v>
      </c>
      <c r="K76">
        <f t="shared" si="13"/>
        <v>490</v>
      </c>
      <c r="L76">
        <f t="shared" si="14"/>
        <v>490</v>
      </c>
      <c r="M76">
        <f t="shared" si="15"/>
        <v>0</v>
      </c>
      <c r="N76">
        <f t="shared" si="16"/>
        <v>490</v>
      </c>
      <c r="O76">
        <f t="shared" si="17"/>
        <v>20320</v>
      </c>
      <c r="P76" t="s">
        <v>0</v>
      </c>
      <c r="Q76" t="s">
        <v>0</v>
      </c>
    </row>
    <row r="77" spans="1:17" ht="14.25">
      <c r="A77" t="str">
        <f>TEXT(3930100413028,"0000000000000")</f>
        <v>3930100413028</v>
      </c>
      <c r="B77" t="s">
        <v>110</v>
      </c>
      <c r="C77" t="str">
        <f>TEXT(198,"0000000")</f>
        <v>0000198</v>
      </c>
      <c r="D77" t="s">
        <v>97</v>
      </c>
      <c r="E77" t="s">
        <v>104</v>
      </c>
      <c r="F77">
        <v>23810</v>
      </c>
      <c r="G77">
        <v>33540</v>
      </c>
      <c r="H77">
        <v>27710</v>
      </c>
      <c r="J77">
        <f t="shared" si="12"/>
        <v>3</v>
      </c>
      <c r="K77">
        <f t="shared" si="13"/>
        <v>840</v>
      </c>
      <c r="L77">
        <f t="shared" si="14"/>
        <v>840</v>
      </c>
      <c r="M77">
        <f t="shared" si="15"/>
        <v>0</v>
      </c>
      <c r="N77">
        <f t="shared" si="16"/>
        <v>840</v>
      </c>
      <c r="O77">
        <f t="shared" si="17"/>
        <v>24650</v>
      </c>
      <c r="P77" t="s">
        <v>0</v>
      </c>
      <c r="Q77" t="s">
        <v>0</v>
      </c>
    </row>
    <row r="78" spans="1:17" ht="14.25">
      <c r="A78" t="str">
        <f>TEXT(3540600158969,"0000000000000")</f>
        <v>3540600158969</v>
      </c>
      <c r="B78" t="s">
        <v>111</v>
      </c>
      <c r="C78" t="str">
        <f>TEXT(199,"0000000")</f>
        <v>0000199</v>
      </c>
      <c r="D78" t="s">
        <v>97</v>
      </c>
      <c r="E78" t="s">
        <v>104</v>
      </c>
      <c r="F78">
        <v>21080</v>
      </c>
      <c r="G78">
        <v>33540</v>
      </c>
      <c r="H78">
        <v>16030</v>
      </c>
      <c r="J78">
        <f t="shared" si="12"/>
        <v>3</v>
      </c>
      <c r="K78">
        <f t="shared" si="13"/>
        <v>490</v>
      </c>
      <c r="L78">
        <f t="shared" si="14"/>
        <v>490</v>
      </c>
      <c r="M78">
        <f t="shared" si="15"/>
        <v>0</v>
      </c>
      <c r="N78">
        <f t="shared" si="16"/>
        <v>490</v>
      </c>
      <c r="O78">
        <f t="shared" si="17"/>
        <v>21570</v>
      </c>
      <c r="P78" t="s">
        <v>0</v>
      </c>
      <c r="Q78" t="s">
        <v>0</v>
      </c>
    </row>
    <row r="79" spans="1:17" ht="14.25">
      <c r="A79" t="str">
        <f>TEXT(5540190008471,"0000000000000")</f>
        <v>5540190008471</v>
      </c>
      <c r="B79" t="s">
        <v>112</v>
      </c>
      <c r="C79" t="str">
        <f>TEXT(876,"0000000")</f>
        <v>0000876</v>
      </c>
      <c r="D79" t="s">
        <v>97</v>
      </c>
      <c r="E79" t="s">
        <v>104</v>
      </c>
      <c r="F79">
        <v>29850</v>
      </c>
      <c r="G79">
        <v>33540</v>
      </c>
      <c r="H79">
        <v>27710</v>
      </c>
      <c r="J79">
        <f t="shared" si="12"/>
        <v>3</v>
      </c>
      <c r="K79">
        <f t="shared" si="13"/>
        <v>840</v>
      </c>
      <c r="L79">
        <f t="shared" si="14"/>
        <v>840</v>
      </c>
      <c r="M79">
        <f t="shared" si="15"/>
        <v>0</v>
      </c>
      <c r="N79">
        <f t="shared" si="16"/>
        <v>840</v>
      </c>
      <c r="O79">
        <f t="shared" si="17"/>
        <v>30690</v>
      </c>
      <c r="P79" t="s">
        <v>0</v>
      </c>
      <c r="Q79" t="s">
        <v>0</v>
      </c>
    </row>
    <row r="80" spans="1:17" ht="14.25">
      <c r="A80" t="str">
        <f>TEXT(3220600143743,"0000000000000")</f>
        <v>3220600143743</v>
      </c>
      <c r="B80" t="s">
        <v>113</v>
      </c>
      <c r="C80" t="str">
        <f>TEXT(974,"0000000")</f>
        <v>0000974</v>
      </c>
      <c r="D80" t="s">
        <v>97</v>
      </c>
      <c r="E80" t="s">
        <v>104</v>
      </c>
      <c r="F80">
        <v>30400</v>
      </c>
      <c r="G80">
        <v>33540</v>
      </c>
      <c r="H80">
        <v>27710</v>
      </c>
      <c r="J80">
        <f t="shared" si="12"/>
        <v>3</v>
      </c>
      <c r="K80">
        <f t="shared" si="13"/>
        <v>840</v>
      </c>
      <c r="L80">
        <f t="shared" si="14"/>
        <v>840</v>
      </c>
      <c r="M80">
        <f t="shared" si="15"/>
        <v>0</v>
      </c>
      <c r="N80">
        <f t="shared" si="16"/>
        <v>840</v>
      </c>
      <c r="O80">
        <f t="shared" si="17"/>
        <v>31240</v>
      </c>
      <c r="P80" t="s">
        <v>0</v>
      </c>
      <c r="Q80" t="s">
        <v>0</v>
      </c>
    </row>
    <row r="81" spans="1:17" ht="14.25">
      <c r="A81" t="str">
        <f>TEXT(3529900398246,"0000000000000")</f>
        <v>3529900398246</v>
      </c>
      <c r="B81" t="s">
        <v>114</v>
      </c>
      <c r="C81" t="str">
        <f>TEXT(1458,"0000000")</f>
        <v>0001458</v>
      </c>
      <c r="D81" t="s">
        <v>103</v>
      </c>
      <c r="E81" t="s">
        <v>104</v>
      </c>
      <c r="F81">
        <v>23360</v>
      </c>
      <c r="G81">
        <v>33540</v>
      </c>
      <c r="H81">
        <v>27710</v>
      </c>
      <c r="J81">
        <f t="shared" si="12"/>
        <v>3</v>
      </c>
      <c r="K81">
        <f t="shared" si="13"/>
        <v>840</v>
      </c>
      <c r="L81">
        <f t="shared" si="14"/>
        <v>840</v>
      </c>
      <c r="M81">
        <f t="shared" si="15"/>
        <v>0</v>
      </c>
      <c r="N81">
        <f t="shared" si="16"/>
        <v>840</v>
      </c>
      <c r="O81">
        <f t="shared" si="17"/>
        <v>24200</v>
      </c>
      <c r="P81" t="s">
        <v>0</v>
      </c>
      <c r="Q81" t="s">
        <v>0</v>
      </c>
    </row>
    <row r="82" spans="1:17" ht="14.25">
      <c r="A82" t="str">
        <f>TEXT(3900100405441,"0000000000000")</f>
        <v>3900100405441</v>
      </c>
      <c r="B82" t="s">
        <v>115</v>
      </c>
      <c r="C82" t="str">
        <f>TEXT(1459,"0000000")</f>
        <v>0001459</v>
      </c>
      <c r="D82" t="s">
        <v>116</v>
      </c>
      <c r="E82" t="s">
        <v>104</v>
      </c>
      <c r="F82">
        <v>21240</v>
      </c>
      <c r="G82">
        <v>33540</v>
      </c>
      <c r="H82">
        <v>16030</v>
      </c>
      <c r="J82">
        <f t="shared" si="12"/>
        <v>3</v>
      </c>
      <c r="K82">
        <f t="shared" si="13"/>
        <v>490</v>
      </c>
      <c r="L82">
        <f t="shared" si="14"/>
        <v>490</v>
      </c>
      <c r="M82">
        <f t="shared" si="15"/>
        <v>0</v>
      </c>
      <c r="N82">
        <f t="shared" si="16"/>
        <v>490</v>
      </c>
      <c r="O82">
        <f t="shared" si="17"/>
        <v>21730</v>
      </c>
      <c r="P82" t="s">
        <v>0</v>
      </c>
      <c r="Q82" t="s">
        <v>0</v>
      </c>
    </row>
    <row r="83" spans="1:17" ht="14.25">
      <c r="A83" t="str">
        <f>TEXT(3309600017044,"0000000000000")</f>
        <v>3309600017044</v>
      </c>
      <c r="B83" t="s">
        <v>117</v>
      </c>
      <c r="C83" t="str">
        <f>TEXT(1460,"0000000")</f>
        <v>0001460</v>
      </c>
      <c r="D83" t="s">
        <v>103</v>
      </c>
      <c r="E83" t="s">
        <v>104</v>
      </c>
      <c r="F83">
        <v>14390</v>
      </c>
      <c r="G83">
        <v>33540</v>
      </c>
      <c r="H83">
        <v>16030</v>
      </c>
      <c r="J83">
        <f t="shared" si="12"/>
        <v>3</v>
      </c>
      <c r="K83">
        <f t="shared" si="13"/>
        <v>490</v>
      </c>
      <c r="L83">
        <f t="shared" si="14"/>
        <v>490</v>
      </c>
      <c r="M83">
        <f t="shared" si="15"/>
        <v>0</v>
      </c>
      <c r="N83">
        <f t="shared" si="16"/>
        <v>490</v>
      </c>
      <c r="O83">
        <f t="shared" si="17"/>
        <v>14880</v>
      </c>
      <c r="P83" t="s">
        <v>0</v>
      </c>
      <c r="Q83" t="s">
        <v>0</v>
      </c>
    </row>
    <row r="84" spans="1:17" ht="14.25">
      <c r="A84" t="str">
        <f>TEXT(3130600234081,"0000000000000")</f>
        <v>3130600234081</v>
      </c>
      <c r="B84" t="s">
        <v>118</v>
      </c>
      <c r="C84" t="str">
        <f>TEXT(1639,"0000000")</f>
        <v>0001639</v>
      </c>
      <c r="D84" t="s">
        <v>97</v>
      </c>
      <c r="E84" t="s">
        <v>104</v>
      </c>
      <c r="F84">
        <v>30400</v>
      </c>
      <c r="G84">
        <v>33540</v>
      </c>
      <c r="H84">
        <v>27710</v>
      </c>
      <c r="J84">
        <f t="shared" si="12"/>
        <v>3</v>
      </c>
      <c r="K84">
        <f t="shared" si="13"/>
        <v>840</v>
      </c>
      <c r="L84">
        <f t="shared" si="14"/>
        <v>840</v>
      </c>
      <c r="M84">
        <f t="shared" si="15"/>
        <v>0</v>
      </c>
      <c r="N84">
        <f t="shared" si="16"/>
        <v>840</v>
      </c>
      <c r="O84">
        <f t="shared" si="17"/>
        <v>31240</v>
      </c>
      <c r="P84" t="s">
        <v>0</v>
      </c>
      <c r="Q84" t="s">
        <v>0</v>
      </c>
    </row>
    <row r="85" spans="1:17" ht="14.25">
      <c r="A85" t="str">
        <f>TEXT(3700500777533,"0000000000000")</f>
        <v>3700500777533</v>
      </c>
      <c r="B85" t="s">
        <v>119</v>
      </c>
      <c r="C85" t="str">
        <f>TEXT(1641,"0000000")</f>
        <v>0001641</v>
      </c>
      <c r="D85" t="s">
        <v>97</v>
      </c>
      <c r="E85" t="s">
        <v>104</v>
      </c>
      <c r="F85">
        <v>17120</v>
      </c>
      <c r="G85">
        <v>33540</v>
      </c>
      <c r="H85">
        <v>16030</v>
      </c>
      <c r="J85">
        <f t="shared" si="12"/>
        <v>3</v>
      </c>
      <c r="K85">
        <f t="shared" si="13"/>
        <v>490</v>
      </c>
      <c r="L85">
        <f t="shared" si="14"/>
        <v>490</v>
      </c>
      <c r="M85">
        <f t="shared" si="15"/>
        <v>0</v>
      </c>
      <c r="N85">
        <f t="shared" si="16"/>
        <v>490</v>
      </c>
      <c r="O85">
        <f t="shared" si="17"/>
        <v>17610</v>
      </c>
      <c r="P85" t="s">
        <v>0</v>
      </c>
      <c r="Q85" t="s">
        <v>0</v>
      </c>
    </row>
    <row r="86" spans="1:17" ht="14.25">
      <c r="A86" t="str">
        <f>TEXT(3520500049343,"0000000000000")</f>
        <v>3520500049343</v>
      </c>
      <c r="B86" t="s">
        <v>120</v>
      </c>
      <c r="C86" t="str">
        <f>TEXT(1652,"0000000")</f>
        <v>0001652</v>
      </c>
      <c r="D86" t="s">
        <v>97</v>
      </c>
      <c r="E86" t="s">
        <v>104</v>
      </c>
      <c r="F86">
        <v>27160</v>
      </c>
      <c r="G86">
        <v>33540</v>
      </c>
      <c r="H86">
        <v>27710</v>
      </c>
      <c r="J86">
        <f t="shared" si="12"/>
        <v>3</v>
      </c>
      <c r="K86">
        <f t="shared" si="13"/>
        <v>840</v>
      </c>
      <c r="L86">
        <f t="shared" si="14"/>
        <v>840</v>
      </c>
      <c r="M86">
        <f t="shared" si="15"/>
        <v>0</v>
      </c>
      <c r="N86">
        <f t="shared" si="16"/>
        <v>840</v>
      </c>
      <c r="O86">
        <f t="shared" si="17"/>
        <v>28000</v>
      </c>
      <c r="P86" t="s">
        <v>0</v>
      </c>
      <c r="Q86" t="s">
        <v>0</v>
      </c>
    </row>
    <row r="87" spans="1:17" ht="14.25">
      <c r="A87" t="str">
        <f>TEXT(3549900123450,"0000000000000")</f>
        <v>3549900123450</v>
      </c>
      <c r="B87" t="s">
        <v>121</v>
      </c>
      <c r="C87" t="str">
        <f>TEXT(1659,"0000000")</f>
        <v>0001659</v>
      </c>
      <c r="D87" t="s">
        <v>97</v>
      </c>
      <c r="E87" t="s">
        <v>104</v>
      </c>
      <c r="F87">
        <v>24660</v>
      </c>
      <c r="G87">
        <v>33540</v>
      </c>
      <c r="H87">
        <v>27710</v>
      </c>
      <c r="J87">
        <f t="shared" si="12"/>
        <v>3</v>
      </c>
      <c r="K87">
        <f t="shared" si="13"/>
        <v>840</v>
      </c>
      <c r="L87">
        <f t="shared" si="14"/>
        <v>840</v>
      </c>
      <c r="M87">
        <f t="shared" si="15"/>
        <v>0</v>
      </c>
      <c r="N87">
        <f t="shared" si="16"/>
        <v>840</v>
      </c>
      <c r="O87">
        <f t="shared" si="17"/>
        <v>25500</v>
      </c>
      <c r="P87" t="s">
        <v>0</v>
      </c>
      <c r="Q87" t="s">
        <v>0</v>
      </c>
    </row>
    <row r="88" spans="1:17" ht="14.25">
      <c r="A88" t="str">
        <f>TEXT(3540200257439,"0000000000000")</f>
        <v>3540200257439</v>
      </c>
      <c r="B88" t="s">
        <v>122</v>
      </c>
      <c r="C88" t="str">
        <f>TEXT(1673,"0000000")</f>
        <v>0001673</v>
      </c>
      <c r="D88" t="s">
        <v>97</v>
      </c>
      <c r="E88" t="s">
        <v>104</v>
      </c>
      <c r="F88">
        <v>29850</v>
      </c>
      <c r="G88">
        <v>33540</v>
      </c>
      <c r="H88">
        <v>27710</v>
      </c>
      <c r="J88">
        <f t="shared" si="12"/>
        <v>3</v>
      </c>
      <c r="K88">
        <f t="shared" si="13"/>
        <v>840</v>
      </c>
      <c r="L88">
        <f t="shared" si="14"/>
        <v>840</v>
      </c>
      <c r="M88">
        <f t="shared" si="15"/>
        <v>0</v>
      </c>
      <c r="N88">
        <f t="shared" si="16"/>
        <v>840</v>
      </c>
      <c r="O88">
        <f t="shared" si="17"/>
        <v>30690</v>
      </c>
      <c r="P88" t="s">
        <v>0</v>
      </c>
      <c r="Q88" t="s">
        <v>0</v>
      </c>
    </row>
    <row r="89" spans="1:17" ht="14.25">
      <c r="A89" t="str">
        <f>TEXT(3400700918907,"0000000000000")</f>
        <v>3400700918907</v>
      </c>
      <c r="B89" t="s">
        <v>123</v>
      </c>
      <c r="C89" t="str">
        <f>TEXT(1693,"0000000")</f>
        <v>0001693</v>
      </c>
      <c r="D89" t="s">
        <v>97</v>
      </c>
      <c r="E89" t="s">
        <v>104</v>
      </c>
      <c r="F89">
        <v>27320</v>
      </c>
      <c r="G89">
        <v>33540</v>
      </c>
      <c r="H89">
        <v>27710</v>
      </c>
      <c r="J89">
        <f t="shared" si="12"/>
        <v>3</v>
      </c>
      <c r="K89">
        <f t="shared" si="13"/>
        <v>840</v>
      </c>
      <c r="L89">
        <f t="shared" si="14"/>
        <v>840</v>
      </c>
      <c r="M89">
        <f t="shared" si="15"/>
        <v>0</v>
      </c>
      <c r="N89">
        <f t="shared" si="16"/>
        <v>840</v>
      </c>
      <c r="O89">
        <f t="shared" si="17"/>
        <v>28160</v>
      </c>
      <c r="P89" t="s">
        <v>0</v>
      </c>
      <c r="Q89" t="s">
        <v>0</v>
      </c>
    </row>
    <row r="90" spans="1:17" ht="14.25">
      <c r="A90" t="str">
        <f>TEXT(3410101220627,"0000000000000")</f>
        <v>3410101220627</v>
      </c>
      <c r="B90" t="s">
        <v>124</v>
      </c>
      <c r="C90" t="str">
        <f>TEXT(1704,"0000000")</f>
        <v>0001704</v>
      </c>
      <c r="D90" t="s">
        <v>97</v>
      </c>
      <c r="E90" t="s">
        <v>104</v>
      </c>
      <c r="F90">
        <v>24250</v>
      </c>
      <c r="G90">
        <v>33540</v>
      </c>
      <c r="H90">
        <v>27710</v>
      </c>
      <c r="J90">
        <f t="shared" si="12"/>
        <v>3</v>
      </c>
      <c r="K90">
        <f t="shared" si="13"/>
        <v>840</v>
      </c>
      <c r="L90">
        <f t="shared" si="14"/>
        <v>840</v>
      </c>
      <c r="M90">
        <f t="shared" si="15"/>
        <v>0</v>
      </c>
      <c r="N90">
        <f t="shared" si="16"/>
        <v>840</v>
      </c>
      <c r="O90">
        <f t="shared" si="17"/>
        <v>25090</v>
      </c>
      <c r="P90" t="s">
        <v>0</v>
      </c>
      <c r="Q90" t="s">
        <v>0</v>
      </c>
    </row>
    <row r="91" spans="1:17" ht="14.25">
      <c r="A91" t="str">
        <f>TEXT(3539900278437,"0000000000000")</f>
        <v>3539900278437</v>
      </c>
      <c r="B91" t="s">
        <v>125</v>
      </c>
      <c r="C91" t="str">
        <f>TEXT(1715,"0000000")</f>
        <v>0001715</v>
      </c>
      <c r="D91" t="s">
        <v>97</v>
      </c>
      <c r="E91" t="s">
        <v>104</v>
      </c>
      <c r="F91">
        <v>24250</v>
      </c>
      <c r="G91">
        <v>33540</v>
      </c>
      <c r="H91">
        <v>27710</v>
      </c>
      <c r="J91">
        <f t="shared" si="12"/>
        <v>3</v>
      </c>
      <c r="K91">
        <f t="shared" si="13"/>
        <v>840</v>
      </c>
      <c r="L91">
        <f t="shared" si="14"/>
        <v>840</v>
      </c>
      <c r="M91">
        <f t="shared" si="15"/>
        <v>0</v>
      </c>
      <c r="N91">
        <f t="shared" si="16"/>
        <v>840</v>
      </c>
      <c r="O91">
        <f t="shared" si="17"/>
        <v>25090</v>
      </c>
      <c r="P91" t="s">
        <v>0</v>
      </c>
      <c r="Q91" t="s">
        <v>0</v>
      </c>
    </row>
    <row r="92" spans="1:17" ht="14.25">
      <c r="A92" t="str">
        <f>TEXT(3540100902537,"0000000000000")</f>
        <v>3540100902537</v>
      </c>
      <c r="B92" t="s">
        <v>126</v>
      </c>
      <c r="C92" t="str">
        <f>TEXT(1720,"0000000")</f>
        <v>0001720</v>
      </c>
      <c r="D92" t="s">
        <v>97</v>
      </c>
      <c r="E92" t="s">
        <v>104</v>
      </c>
      <c r="F92">
        <v>24250</v>
      </c>
      <c r="G92">
        <v>33540</v>
      </c>
      <c r="H92">
        <v>27710</v>
      </c>
      <c r="J92">
        <f t="shared" si="12"/>
        <v>3</v>
      </c>
      <c r="K92">
        <f t="shared" si="13"/>
        <v>840</v>
      </c>
      <c r="L92">
        <f t="shared" si="14"/>
        <v>840</v>
      </c>
      <c r="M92">
        <f t="shared" si="15"/>
        <v>0</v>
      </c>
      <c r="N92">
        <f t="shared" si="16"/>
        <v>840</v>
      </c>
      <c r="O92">
        <f t="shared" si="17"/>
        <v>25090</v>
      </c>
      <c r="P92" t="s">
        <v>0</v>
      </c>
      <c r="Q92" t="s">
        <v>0</v>
      </c>
    </row>
    <row r="93" spans="1:17" ht="14.25">
      <c r="A93" t="str">
        <f>TEXT(3430600108016,"0000000000000")</f>
        <v>3430600108016</v>
      </c>
      <c r="B93" t="s">
        <v>127</v>
      </c>
      <c r="C93" t="str">
        <f>TEXT(1736,"0000000")</f>
        <v>0001736</v>
      </c>
      <c r="D93" t="s">
        <v>97</v>
      </c>
      <c r="E93" t="s">
        <v>104</v>
      </c>
      <c r="F93">
        <v>16520</v>
      </c>
      <c r="G93">
        <v>33540</v>
      </c>
      <c r="H93">
        <v>16030</v>
      </c>
      <c r="J93">
        <f t="shared" si="12"/>
        <v>3</v>
      </c>
      <c r="K93">
        <f t="shared" si="13"/>
        <v>490</v>
      </c>
      <c r="L93">
        <f t="shared" si="14"/>
        <v>490</v>
      </c>
      <c r="M93">
        <f t="shared" si="15"/>
        <v>0</v>
      </c>
      <c r="N93">
        <f t="shared" si="16"/>
        <v>490</v>
      </c>
      <c r="O93">
        <f t="shared" si="17"/>
        <v>17010</v>
      </c>
      <c r="P93" t="s">
        <v>0</v>
      </c>
      <c r="Q93" t="s">
        <v>0</v>
      </c>
    </row>
    <row r="94" spans="1:17" ht="14.25">
      <c r="A94" t="str">
        <f>TEXT(3609700340545,"0000000000000")</f>
        <v>3609700340545</v>
      </c>
      <c r="B94" t="s">
        <v>128</v>
      </c>
      <c r="C94" t="str">
        <f>TEXT(1766,"0000000")</f>
        <v>0001766</v>
      </c>
      <c r="D94" t="s">
        <v>97</v>
      </c>
      <c r="E94" t="s">
        <v>104</v>
      </c>
      <c r="F94">
        <v>23380</v>
      </c>
      <c r="G94">
        <v>33540</v>
      </c>
      <c r="H94">
        <v>27710</v>
      </c>
      <c r="J94">
        <f t="shared" si="12"/>
        <v>3</v>
      </c>
      <c r="K94">
        <f t="shared" si="13"/>
        <v>840</v>
      </c>
      <c r="L94">
        <f t="shared" si="14"/>
        <v>840</v>
      </c>
      <c r="M94">
        <f t="shared" si="15"/>
        <v>0</v>
      </c>
      <c r="N94">
        <f t="shared" si="16"/>
        <v>840</v>
      </c>
      <c r="O94">
        <f t="shared" si="17"/>
        <v>24220</v>
      </c>
      <c r="P94" t="s">
        <v>0</v>
      </c>
      <c r="Q94" t="s">
        <v>0</v>
      </c>
    </row>
    <row r="95" spans="1:17" ht="14.25">
      <c r="A95" t="str">
        <f>TEXT(3549900064267,"0000000000000")</f>
        <v>3549900064267</v>
      </c>
      <c r="B95" t="s">
        <v>129</v>
      </c>
      <c r="C95" t="str">
        <f>TEXT(1775,"0000000")</f>
        <v>0001775</v>
      </c>
      <c r="D95" t="s">
        <v>97</v>
      </c>
      <c r="E95" t="s">
        <v>104</v>
      </c>
      <c r="F95">
        <v>24250</v>
      </c>
      <c r="G95">
        <v>33540</v>
      </c>
      <c r="H95">
        <v>27710</v>
      </c>
      <c r="J95">
        <f t="shared" si="12"/>
        <v>3</v>
      </c>
      <c r="K95">
        <f t="shared" si="13"/>
        <v>840</v>
      </c>
      <c r="L95">
        <f t="shared" si="14"/>
        <v>840</v>
      </c>
      <c r="M95">
        <f t="shared" si="15"/>
        <v>0</v>
      </c>
      <c r="N95">
        <f t="shared" si="16"/>
        <v>840</v>
      </c>
      <c r="O95">
        <f t="shared" si="17"/>
        <v>25090</v>
      </c>
      <c r="P95" t="s">
        <v>0</v>
      </c>
      <c r="Q95" t="s">
        <v>0</v>
      </c>
    </row>
    <row r="96" spans="1:17" ht="14.25">
      <c r="A96" t="str">
        <f>TEXT(5100599140275,"0000000000000")</f>
        <v>5100599140275</v>
      </c>
      <c r="B96" t="s">
        <v>130</v>
      </c>
      <c r="C96" t="str">
        <f>TEXT(1815,"0000000")</f>
        <v>0001815</v>
      </c>
      <c r="D96" t="s">
        <v>97</v>
      </c>
      <c r="E96" t="s">
        <v>104</v>
      </c>
      <c r="F96">
        <v>21240</v>
      </c>
      <c r="G96">
        <v>33540</v>
      </c>
      <c r="H96">
        <v>16030</v>
      </c>
      <c r="J96">
        <f t="shared" si="12"/>
        <v>3</v>
      </c>
      <c r="K96">
        <f t="shared" si="13"/>
        <v>490</v>
      </c>
      <c r="L96">
        <f t="shared" si="14"/>
        <v>490</v>
      </c>
      <c r="M96">
        <f t="shared" si="15"/>
        <v>0</v>
      </c>
      <c r="N96">
        <f t="shared" si="16"/>
        <v>490</v>
      </c>
      <c r="O96">
        <f t="shared" si="17"/>
        <v>21730</v>
      </c>
      <c r="P96" t="s">
        <v>0</v>
      </c>
      <c r="Q96" t="s">
        <v>0</v>
      </c>
    </row>
    <row r="97" spans="1:17" ht="14.25">
      <c r="A97" t="str">
        <f>TEXT(3100503721127,"0000000000000")</f>
        <v>3100503721127</v>
      </c>
      <c r="B97" t="s">
        <v>131</v>
      </c>
      <c r="C97" t="str">
        <f>TEXT(1842,"0000000")</f>
        <v>0001842</v>
      </c>
      <c r="D97" t="s">
        <v>97</v>
      </c>
      <c r="E97" t="s">
        <v>104</v>
      </c>
      <c r="F97">
        <v>18870</v>
      </c>
      <c r="G97">
        <v>33540</v>
      </c>
      <c r="H97">
        <v>16030</v>
      </c>
      <c r="J97">
        <f t="shared" si="12"/>
        <v>3</v>
      </c>
      <c r="K97">
        <f t="shared" si="13"/>
        <v>490</v>
      </c>
      <c r="L97">
        <f t="shared" si="14"/>
        <v>490</v>
      </c>
      <c r="M97">
        <f t="shared" si="15"/>
        <v>0</v>
      </c>
      <c r="N97">
        <f t="shared" si="16"/>
        <v>490</v>
      </c>
      <c r="O97">
        <f t="shared" si="17"/>
        <v>19360</v>
      </c>
      <c r="P97" t="s">
        <v>0</v>
      </c>
      <c r="Q97" t="s">
        <v>0</v>
      </c>
    </row>
    <row r="98" spans="1:17" ht="14.25">
      <c r="A98" t="str">
        <f>TEXT(3560300257341,"0000000000000")</f>
        <v>3560300257341</v>
      </c>
      <c r="B98" t="s">
        <v>132</v>
      </c>
      <c r="C98" t="str">
        <f>TEXT(2071,"0000000")</f>
        <v>0002071</v>
      </c>
      <c r="D98" t="s">
        <v>97</v>
      </c>
      <c r="E98" t="s">
        <v>104</v>
      </c>
      <c r="F98">
        <v>17120</v>
      </c>
      <c r="G98">
        <v>33540</v>
      </c>
      <c r="H98">
        <v>16030</v>
      </c>
      <c r="J98">
        <f t="shared" si="12"/>
        <v>3</v>
      </c>
      <c r="K98">
        <f t="shared" si="13"/>
        <v>490</v>
      </c>
      <c r="L98">
        <f t="shared" si="14"/>
        <v>490</v>
      </c>
      <c r="M98">
        <f t="shared" si="15"/>
        <v>0</v>
      </c>
      <c r="N98">
        <f t="shared" si="16"/>
        <v>490</v>
      </c>
      <c r="O98">
        <f t="shared" si="17"/>
        <v>17610</v>
      </c>
      <c r="P98" t="s">
        <v>0</v>
      </c>
      <c r="Q98" t="s">
        <v>0</v>
      </c>
    </row>
    <row r="99" spans="1:17" ht="14.25">
      <c r="A99" t="str">
        <f>TEXT(3209700122355,"0000000000000")</f>
        <v>3209700122355</v>
      </c>
      <c r="B99" t="s">
        <v>133</v>
      </c>
      <c r="C99" t="str">
        <f>TEXT(2461,"0000000")</f>
        <v>0002461</v>
      </c>
      <c r="D99" t="s">
        <v>97</v>
      </c>
      <c r="E99" t="s">
        <v>104</v>
      </c>
      <c r="F99">
        <v>23810</v>
      </c>
      <c r="G99">
        <v>33540</v>
      </c>
      <c r="H99">
        <v>27710</v>
      </c>
      <c r="J99">
        <f t="shared" si="12"/>
        <v>3</v>
      </c>
      <c r="K99">
        <f t="shared" si="13"/>
        <v>840</v>
      </c>
      <c r="L99">
        <f t="shared" si="14"/>
        <v>840</v>
      </c>
      <c r="M99">
        <f t="shared" si="15"/>
        <v>0</v>
      </c>
      <c r="N99">
        <f t="shared" si="16"/>
        <v>840</v>
      </c>
      <c r="O99">
        <f t="shared" si="17"/>
        <v>24650</v>
      </c>
      <c r="P99" t="s">
        <v>0</v>
      </c>
      <c r="Q99" t="s">
        <v>0</v>
      </c>
    </row>
    <row r="100" spans="1:17" ht="14.25">
      <c r="A100" t="str">
        <f>TEXT(3101701247139,"0000000000000")</f>
        <v>3101701247139</v>
      </c>
      <c r="B100" t="s">
        <v>134</v>
      </c>
      <c r="C100" t="str">
        <f>TEXT(155,"0000000")</f>
        <v>0000155</v>
      </c>
      <c r="D100" t="s">
        <v>103</v>
      </c>
      <c r="E100" t="s">
        <v>135</v>
      </c>
      <c r="F100">
        <v>8210</v>
      </c>
      <c r="G100">
        <v>18190</v>
      </c>
      <c r="H100">
        <v>10790</v>
      </c>
      <c r="J100">
        <f t="shared" si="12"/>
        <v>3</v>
      </c>
      <c r="K100">
        <f t="shared" si="13"/>
        <v>330</v>
      </c>
      <c r="L100">
        <f t="shared" si="14"/>
        <v>330</v>
      </c>
      <c r="M100">
        <f t="shared" si="15"/>
        <v>0</v>
      </c>
      <c r="N100">
        <f t="shared" si="16"/>
        <v>330</v>
      </c>
      <c r="O100">
        <f t="shared" si="17"/>
        <v>8540</v>
      </c>
      <c r="P100" t="s">
        <v>0</v>
      </c>
      <c r="Q100" t="s">
        <v>0</v>
      </c>
    </row>
    <row r="101" spans="1:17" ht="14.25">
      <c r="A101" t="str">
        <f>TEXT(3129900197082,"0000000000000")</f>
        <v>3129900197082</v>
      </c>
      <c r="B101" t="s">
        <v>136</v>
      </c>
      <c r="C101" t="str">
        <f>TEXT(157,"0000000")</f>
        <v>0000157</v>
      </c>
      <c r="D101" t="s">
        <v>116</v>
      </c>
      <c r="E101" t="s">
        <v>135</v>
      </c>
      <c r="F101">
        <v>8530</v>
      </c>
      <c r="G101">
        <v>18190</v>
      </c>
      <c r="H101">
        <v>10790</v>
      </c>
      <c r="J101">
        <f t="shared" si="12"/>
        <v>3</v>
      </c>
      <c r="K101">
        <f t="shared" si="13"/>
        <v>330</v>
      </c>
      <c r="L101">
        <f t="shared" si="14"/>
        <v>330</v>
      </c>
      <c r="M101">
        <f t="shared" si="15"/>
        <v>0</v>
      </c>
      <c r="N101">
        <f t="shared" si="16"/>
        <v>330</v>
      </c>
      <c r="O101">
        <f t="shared" si="17"/>
        <v>8860</v>
      </c>
      <c r="P101" t="s">
        <v>0</v>
      </c>
      <c r="Q101" t="s">
        <v>0</v>
      </c>
    </row>
    <row r="102" spans="12:15" ht="14.25">
      <c r="L102" t="s">
        <v>137</v>
      </c>
      <c r="N102">
        <f>SUM($N7:$N101)</f>
        <v>75542.2</v>
      </c>
      <c r="O102">
        <v>2519480</v>
      </c>
    </row>
    <row r="103" spans="12:14" ht="14.25">
      <c r="L103" t="s">
        <v>138</v>
      </c>
      <c r="N103">
        <v>71960</v>
      </c>
    </row>
    <row r="104" ht="14.25">
      <c r="N104">
        <f>$N103-$N102</f>
        <v>-3582.199999999997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2010-12-03T05:20:25Z</dcterms:created>
  <dcterms:modified xsi:type="dcterms:W3CDTF">2010-12-03T05:20:25Z</dcterms:modified>
  <cp:category/>
  <cp:version/>
  <cp:contentType/>
  <cp:contentStatus/>
</cp:coreProperties>
</file>