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1" sheetId="1" r:id="rId1"/>
  </sheets>
  <definedNames/>
  <calcPr fullCalcOnLoad="1"/>
</workbook>
</file>

<file path=xl/sharedStrings.xml><?xml version="1.0" encoding="utf-8"?>
<sst xmlns="http://schemas.openxmlformats.org/spreadsheetml/2006/main" count="506" uniqueCount="130">
  <si>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</si>
  <si>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</si>
  <si>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1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</si>
  <si>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</si>
  <si>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</si>
  <si>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</si>
  <si>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</si>
  <si>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</si>
  <si>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</si>
  <si>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</si>
  <si>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</si>
  <si>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</si>
  <si>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</si>
  <si>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</si>
  <si>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</si>
  <si>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</si>
  <si>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</si>
  <si>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</si>
  <si>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</si>
  <si>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</si>
  <si>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</si>
  <si>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</si>
  <si>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</si>
  <si>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</si>
  <si>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</si>
  <si>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</si>
  <si>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</si>
  <si>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</si>
  <si>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</si>
  <si>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ผจญ สิทธิกัน</t>
  </si>
  <si>
    <t>นักวิชาการป่าไม้</t>
  </si>
  <si>
    <t>ชำนาญการ</t>
  </si>
  <si>
    <t>นาย พรเทพ ลิ้วประเสริฐ</t>
  </si>
  <si>
    <t>นาย ธีรพล วุทธีรพล</t>
  </si>
  <si>
    <t>นาง โศรยา ภูจีระ</t>
  </si>
  <si>
    <t>นาย ดำรงรักษ์ จำเดิม</t>
  </si>
  <si>
    <t>นาย รังสรรค์ ขอผล</t>
  </si>
  <si>
    <t>นาย วาสนา ท่อทอง</t>
  </si>
  <si>
    <t>นาย พรชัย ใจมั่น</t>
  </si>
  <si>
    <t>นาง อภิระมน ฐิติชยาภรณ์</t>
  </si>
  <si>
    <t>นาย วีระวัฒน์ ฉิมทกานันท์</t>
  </si>
  <si>
    <t>นาย อุทัยวุฒิ เสาร์ชัย</t>
  </si>
  <si>
    <t>นาย ธวัช อยู่สุข</t>
  </si>
  <si>
    <t>นาย อัจฉริยะ ลายประวัติ</t>
  </si>
  <si>
    <t>นาย ชำนาญ ลือบางใหญ่</t>
  </si>
  <si>
    <t>นาย อนุดิษฐ์ สมฤทธิ์</t>
  </si>
  <si>
    <t>นาย เอช อาสุ</t>
  </si>
  <si>
    <t>นาย วิเชษฐ์ ลาภยศ</t>
  </si>
  <si>
    <t>นาย สุธี สอนประสิทธิ์</t>
  </si>
  <si>
    <t>ปฏิบัติการ</t>
  </si>
  <si>
    <t>นาย วีระพันธ์ จันทร์ศรี</t>
  </si>
  <si>
    <t>เจ้าพนักงานป่าไม้</t>
  </si>
  <si>
    <t>อาวุโส</t>
  </si>
  <si>
    <t>นาย พิพัฒน์ จันทร์เอี่ยม</t>
  </si>
  <si>
    <t>นาย ราเชนทร์ ภุมมะภูติ</t>
  </si>
  <si>
    <t>นาย ธัชชัย ใจปลอด</t>
  </si>
  <si>
    <t>นาย สมชาด มัทธุจัด</t>
  </si>
  <si>
    <t>นาย สัญชัย เจริญหลาย</t>
  </si>
  <si>
    <t>นาย อภิรัฐ นพกุล</t>
  </si>
  <si>
    <t>นาย สยาม อินถาโท</t>
  </si>
  <si>
    <t>ชำนาญงาน</t>
  </si>
  <si>
    <t>นาย เมธินทร์ กาวิเต</t>
  </si>
  <si>
    <t>นาย อำนาจ บุตรรัตน์</t>
  </si>
  <si>
    <t>นาย ชายันต์ สมศรี</t>
  </si>
  <si>
    <t>นาย สุภาพ วรินทร์</t>
  </si>
  <si>
    <t>นาย สนั่น เผีอกพันธุ์</t>
  </si>
  <si>
    <t>นาย นุกูล อุ่นใจจีนต์</t>
  </si>
  <si>
    <t>นาย สืบสกุล ลังการ์สิทธิ์</t>
  </si>
  <si>
    <t>นาย นิติกร สุริยาพรศิรโรจน์</t>
  </si>
  <si>
    <t>นาย วีระศักดิ์ นันทรัตน์</t>
  </si>
  <si>
    <t>นายช่างสำรวจ</t>
  </si>
  <si>
    <t>นาย สมทรง บุตรพรม</t>
  </si>
  <si>
    <t>นาย ธนา มีชำนาญ</t>
  </si>
  <si>
    <t>นาย บุญเลิศ สีม่วง</t>
  </si>
  <si>
    <t>นาย มีเดช แสนมงคล</t>
  </si>
  <si>
    <t>นาย พีรพัฒน์ ธรรมประเสริฐ</t>
  </si>
  <si>
    <t>นาย สุรัตน์ บุญทาพฤกษ์</t>
  </si>
  <si>
    <t>นาย ประทีป ปัญญาบุตร</t>
  </si>
  <si>
    <t>นาย ศิลา พิพัฒสกุลการ</t>
  </si>
  <si>
    <t>นาย สายพิณ เปียสวน</t>
  </si>
  <si>
    <t>นาย สัมพันธ์ พุฒด้วง</t>
  </si>
  <si>
    <t>นาย เกียรติศักดิ์ กิจศักดิ์</t>
  </si>
  <si>
    <t>นาย นุกูล ธัญหมอ</t>
  </si>
  <si>
    <t>นาย กมลพันธ์ เสียงแจ่ม</t>
  </si>
  <si>
    <t>นาย พงษ์อรัญ ใสสอาด</t>
  </si>
  <si>
    <t>นาย อิทธิชัย อุศรีษะ</t>
  </si>
  <si>
    <t>นาย ทวิทย์ ปาระมี</t>
  </si>
  <si>
    <t>นาย สมเพชร แสนอ้าย</t>
  </si>
  <si>
    <t>นาย เฉลิมชนม์ ทองชุมสิน</t>
  </si>
  <si>
    <t>นาย ครรชิต วงค์พระยา</t>
  </si>
  <si>
    <t>นาย ธวัชชัย ศิริเมืองมูล</t>
  </si>
  <si>
    <t>นาย พิทักษ์ เตชะใจ</t>
  </si>
  <si>
    <t>นาย สมเกียรติ พลวิเศษ</t>
  </si>
  <si>
    <t>นาย สุเทพ ทองใบ</t>
  </si>
  <si>
    <t>นาย ชวทัช นนทวงค์</t>
  </si>
  <si>
    <t>นาย มนตรี ปลูกปัญญา</t>
  </si>
  <si>
    <t>นาย อำนวย ยอดคำ</t>
  </si>
  <si>
    <t>นาย ไพโรจน์ วิราทนา</t>
  </si>
  <si>
    <t>นาย ทวี รัตนวงค์</t>
  </si>
  <si>
    <t>นาย รุ่งเพ็ชร์ บรรเทา</t>
  </si>
  <si>
    <t>นาย สมศักดิ์ ทองสุข</t>
  </si>
  <si>
    <t>นาย นิพนธ์ วรนาม</t>
  </si>
  <si>
    <t>นาย ยุทธศักดิ์ กิตติบวรกุล</t>
  </si>
  <si>
    <t>นาย ประเสริฐ เมืองมูล</t>
  </si>
  <si>
    <t>นาย สมจินต์ เนตรประดิษฐ์</t>
  </si>
  <si>
    <t>นาย ยุทธพงษ์ บุตรเนตร</t>
  </si>
  <si>
    <t>นาย ภาสกร ผ่องจิตร</t>
  </si>
  <si>
    <t>นาย ทวีชัย กันทใจ</t>
  </si>
  <si>
    <t>นาย กมล นันยบุตร</t>
  </si>
  <si>
    <t>นาย ถนอมศักดิ์ ไชยรส</t>
  </si>
  <si>
    <t>นาย สมพงษ์ ฐิติโชติ</t>
  </si>
  <si>
    <t>นาย กิติศักดิ์ ปานะโปย</t>
  </si>
  <si>
    <t>นาย รังสิต พูลศรี</t>
  </si>
  <si>
    <t>นาย วรวุฒิ โพธิแท่น</t>
  </si>
  <si>
    <t>นาย ปรีชา เกียรติกำจร</t>
  </si>
  <si>
    <t>นาย จรูญ บัวบาน</t>
  </si>
  <si>
    <t>นาย อนุชา ทีปานุเคราะห์</t>
  </si>
  <si>
    <t>นาย ธนศักดิ์ วิศิษฐ์ผล</t>
  </si>
  <si>
    <t>นาย ชยพล เรือนคำ</t>
  </si>
  <si>
    <t>นาย นรินทร์ วิรุฬห์รัตน์</t>
  </si>
  <si>
    <t>นาย สุเทพ ศิริรัตน์</t>
  </si>
  <si>
    <t>นาย สกุลศึก วงศ์ใหญ่</t>
  </si>
  <si>
    <t>นาย มนูญ ขุนทรงอักษร</t>
  </si>
  <si>
    <t>นาง เกศินี ดีมุงคุณวัตร</t>
  </si>
  <si>
    <t>เจ้าพนักงานธุรการ</t>
  </si>
  <si>
    <t>ปฎิบัติงาน</t>
  </si>
  <si>
    <t>นาย ผดุงศักดิ์ เกรียงมงคล</t>
  </si>
  <si>
    <t>นาย วิริทธิ์พล ม่วงนนทะศรี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</si>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</sst>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J7" sqref="J7:J97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TEXT(3509900055233,"0000000000000")</f>
        <v>3509900055233</v>
      </c>
      <c r="B7" t="s">
        <v>29</v>
      </c>
      <c r="C7" t="str">
        <f>TEXT(369,"0000000")</f>
        <v>0000369</v>
      </c>
      <c r="D7" t="s">
        <v>30</v>
      </c>
      <c r="E7" t="s">
        <v>31</v>
      </c>
      <c r="F7">
        <v>30950</v>
      </c>
      <c r="G7">
        <v>36020</v>
      </c>
      <c r="H7">
        <v>30600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30950</v>
      </c>
      <c r="P7" t="s">
        <v>0</v>
      </c>
      <c r="Q7" t="s">
        <v>0</v>
      </c>
    </row>
    <row r="8" spans="1:17" ht="14.25">
      <c r="A8" t="str">
        <f>TEXT(3501100029109,"0000000000000")</f>
        <v>3501100029109</v>
      </c>
      <c r="B8" t="s">
        <v>32</v>
      </c>
      <c r="C8" t="str">
        <f>TEXT(370,"0000000")</f>
        <v>0000370</v>
      </c>
      <c r="D8" t="s">
        <v>30</v>
      </c>
      <c r="E8" t="s">
        <v>31</v>
      </c>
      <c r="F8">
        <v>30850</v>
      </c>
      <c r="G8">
        <v>36020</v>
      </c>
      <c r="H8">
        <v>30600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30850</v>
      </c>
      <c r="P8" t="s">
        <v>0</v>
      </c>
      <c r="Q8" t="s">
        <v>0</v>
      </c>
    </row>
    <row r="9" spans="1:17" ht="14.25">
      <c r="A9" t="str">
        <f>TEXT(3540100186041,"0000000000000")</f>
        <v>3540100186041</v>
      </c>
      <c r="B9" t="s">
        <v>33</v>
      </c>
      <c r="C9" t="str">
        <f>TEXT(373,"0000000")</f>
        <v>0000373</v>
      </c>
      <c r="D9" t="s">
        <v>30</v>
      </c>
      <c r="E9" t="s">
        <v>31</v>
      </c>
      <c r="F9">
        <v>34550</v>
      </c>
      <c r="G9">
        <v>36020</v>
      </c>
      <c r="H9">
        <v>30600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34550</v>
      </c>
      <c r="P9" t="s">
        <v>0</v>
      </c>
      <c r="Q9" t="s">
        <v>0</v>
      </c>
    </row>
    <row r="10" spans="1:17" ht="14.25">
      <c r="A10" t="str">
        <f>TEXT(3559900049497,"0000000000000")</f>
        <v>3559900049497</v>
      </c>
      <c r="B10" t="s">
        <v>34</v>
      </c>
      <c r="C10" t="str">
        <f>TEXT(374,"0000000")</f>
        <v>0000374</v>
      </c>
      <c r="D10" t="s">
        <v>30</v>
      </c>
      <c r="E10" t="s">
        <v>31</v>
      </c>
      <c r="F10">
        <v>32730</v>
      </c>
      <c r="G10">
        <v>36020</v>
      </c>
      <c r="H10">
        <v>30600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32730</v>
      </c>
      <c r="P10" t="s">
        <v>0</v>
      </c>
      <c r="Q10" t="s">
        <v>0</v>
      </c>
    </row>
    <row r="11" spans="1:17" ht="14.25">
      <c r="A11" t="str">
        <f>TEXT(5120100079997,"0000000000000")</f>
        <v>5120100079997</v>
      </c>
      <c r="B11" t="s">
        <v>35</v>
      </c>
      <c r="C11" t="str">
        <f>TEXT(652,"0000000")</f>
        <v>0000652</v>
      </c>
      <c r="D11" t="s">
        <v>30</v>
      </c>
      <c r="E11" t="s">
        <v>31</v>
      </c>
      <c r="F11">
        <v>36020</v>
      </c>
      <c r="G11">
        <v>36020</v>
      </c>
      <c r="H11">
        <v>30600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36020</v>
      </c>
      <c r="P11" t="s">
        <v>0</v>
      </c>
      <c r="Q11" t="s">
        <v>0</v>
      </c>
    </row>
    <row r="12" spans="1:17" ht="14.25">
      <c r="A12" t="str">
        <f>TEXT(3650800701894,"0000000000000")</f>
        <v>3650800701894</v>
      </c>
      <c r="B12" t="s">
        <v>36</v>
      </c>
      <c r="C12" t="str">
        <f>TEXT(739,"0000000")</f>
        <v>0000739</v>
      </c>
      <c r="D12" t="s">
        <v>30</v>
      </c>
      <c r="E12" t="s">
        <v>31</v>
      </c>
      <c r="F12">
        <v>27460</v>
      </c>
      <c r="G12">
        <v>36020</v>
      </c>
      <c r="H12">
        <v>30600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27460</v>
      </c>
      <c r="P12" t="s">
        <v>0</v>
      </c>
      <c r="Q12" t="s">
        <v>0</v>
      </c>
    </row>
    <row r="13" spans="1:17" ht="14.25">
      <c r="A13" t="str">
        <f>TEXT(3190300377782,"0000000000000")</f>
        <v>3190300377782</v>
      </c>
      <c r="B13" t="s">
        <v>37</v>
      </c>
      <c r="C13" t="str">
        <f>TEXT(853,"0000000")</f>
        <v>0000853</v>
      </c>
      <c r="D13" t="s">
        <v>30</v>
      </c>
      <c r="E13" t="s">
        <v>31</v>
      </c>
      <c r="F13">
        <v>25410</v>
      </c>
      <c r="G13">
        <v>36020</v>
      </c>
      <c r="H13">
        <v>30600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25410</v>
      </c>
      <c r="P13" t="s">
        <v>0</v>
      </c>
      <c r="Q13" t="s">
        <v>0</v>
      </c>
    </row>
    <row r="14" spans="1:17" ht="14.25">
      <c r="A14" t="str">
        <f>TEXT(3549900124197,"0000000000000")</f>
        <v>3549900124197</v>
      </c>
      <c r="B14" t="s">
        <v>38</v>
      </c>
      <c r="C14" t="str">
        <f>TEXT(855,"0000000")</f>
        <v>0000855</v>
      </c>
      <c r="D14" t="s">
        <v>30</v>
      </c>
      <c r="E14" t="s">
        <v>31</v>
      </c>
      <c r="F14">
        <v>30330</v>
      </c>
      <c r="G14">
        <v>36020</v>
      </c>
      <c r="H14">
        <v>30600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30330</v>
      </c>
      <c r="P14" t="s">
        <v>0</v>
      </c>
      <c r="Q14" t="s">
        <v>0</v>
      </c>
    </row>
    <row r="15" spans="1:17" ht="14.25">
      <c r="A15" t="str">
        <f>TEXT(3130100484232,"0000000000000")</f>
        <v>3130100484232</v>
      </c>
      <c r="B15" t="s">
        <v>39</v>
      </c>
      <c r="C15" t="str">
        <f>TEXT(1774,"0000000")</f>
        <v>0001774</v>
      </c>
      <c r="D15" t="s">
        <v>30</v>
      </c>
      <c r="E15" t="s">
        <v>31</v>
      </c>
      <c r="F15">
        <v>29790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29790</v>
      </c>
      <c r="P15" t="s">
        <v>0</v>
      </c>
      <c r="Q15" t="s">
        <v>0</v>
      </c>
    </row>
    <row r="16" spans="1:17" ht="14.25">
      <c r="A16" t="str">
        <f>TEXT(3100501011611,"0000000000000")</f>
        <v>3100501011611</v>
      </c>
      <c r="B16" t="s">
        <v>40</v>
      </c>
      <c r="C16" t="str">
        <f>TEXT(1895,"0000000")</f>
        <v>0001895</v>
      </c>
      <c r="D16" t="s">
        <v>30</v>
      </c>
      <c r="E16" t="s">
        <v>31</v>
      </c>
      <c r="F16">
        <v>36020</v>
      </c>
      <c r="G16">
        <v>36020</v>
      </c>
      <c r="H16">
        <v>30600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36020</v>
      </c>
      <c r="P16" t="s">
        <v>0</v>
      </c>
      <c r="Q16" t="s">
        <v>0</v>
      </c>
    </row>
    <row r="17" spans="1:17" ht="14.25">
      <c r="A17" t="str">
        <f>TEXT(3520101512058,"0000000000000")</f>
        <v>3520101512058</v>
      </c>
      <c r="B17" t="s">
        <v>41</v>
      </c>
      <c r="C17" t="str">
        <f>TEXT(1896,"0000000")</f>
        <v>0001896</v>
      </c>
      <c r="D17" t="s">
        <v>30</v>
      </c>
      <c r="E17" t="s">
        <v>31</v>
      </c>
      <c r="F17">
        <v>28010</v>
      </c>
      <c r="G17">
        <v>36020</v>
      </c>
      <c r="H17">
        <v>30600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28010</v>
      </c>
      <c r="P17" t="s">
        <v>0</v>
      </c>
      <c r="Q17" t="s">
        <v>0</v>
      </c>
    </row>
    <row r="18" spans="1:17" ht="14.25">
      <c r="A18" t="str">
        <f>TEXT(3500100241697,"0000000000000")</f>
        <v>3500100241697</v>
      </c>
      <c r="B18" t="s">
        <v>42</v>
      </c>
      <c r="C18" t="str">
        <f>TEXT(2076,"0000000")</f>
        <v>0002076</v>
      </c>
      <c r="D18" t="s">
        <v>30</v>
      </c>
      <c r="E18" t="s">
        <v>31</v>
      </c>
      <c r="F18">
        <v>30640</v>
      </c>
      <c r="G18">
        <v>36020</v>
      </c>
      <c r="H18">
        <v>30600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30640</v>
      </c>
      <c r="P18" t="s">
        <v>0</v>
      </c>
      <c r="Q18" t="s">
        <v>0</v>
      </c>
    </row>
    <row r="19" spans="1:17" ht="14.25">
      <c r="A19" t="str">
        <f>TEXT(3580400037904,"0000000000000")</f>
        <v>3580400037904</v>
      </c>
      <c r="B19" t="s">
        <v>43</v>
      </c>
      <c r="C19" t="str">
        <f>TEXT(2421,"0000000")</f>
        <v>0002421</v>
      </c>
      <c r="D19" t="s">
        <v>30</v>
      </c>
      <c r="E19" t="s">
        <v>31</v>
      </c>
      <c r="F19">
        <v>30850</v>
      </c>
      <c r="G19">
        <v>36020</v>
      </c>
      <c r="H19">
        <v>30600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30850</v>
      </c>
      <c r="P19" t="s">
        <v>0</v>
      </c>
      <c r="Q19" t="s">
        <v>0</v>
      </c>
    </row>
    <row r="20" spans="1:17" ht="14.25">
      <c r="A20" t="str">
        <f>TEXT(5500390004631,"0000000000000")</f>
        <v>5500390004631</v>
      </c>
      <c r="B20" t="s">
        <v>44</v>
      </c>
      <c r="C20" t="str">
        <f>TEXT(2841,"0000000")</f>
        <v>0002841</v>
      </c>
      <c r="D20" t="s">
        <v>30</v>
      </c>
      <c r="E20" t="s">
        <v>31</v>
      </c>
      <c r="F20">
        <v>30330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30330</v>
      </c>
      <c r="P20" t="s">
        <v>0</v>
      </c>
      <c r="Q20" t="s">
        <v>0</v>
      </c>
    </row>
    <row r="21" spans="1:17" ht="14.25">
      <c r="A21" t="str">
        <f>TEXT(3510300243880,"0000000000000")</f>
        <v>3510300243880</v>
      </c>
      <c r="B21" t="s">
        <v>45</v>
      </c>
      <c r="C21" t="str">
        <f>TEXT(2844,"0000000")</f>
        <v>0002844</v>
      </c>
      <c r="D21" t="s">
        <v>30</v>
      </c>
      <c r="E21" t="s">
        <v>31</v>
      </c>
      <c r="F21">
        <v>30330</v>
      </c>
      <c r="G21">
        <v>36020</v>
      </c>
      <c r="H21">
        <v>30600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30330</v>
      </c>
      <c r="P21" t="s">
        <v>0</v>
      </c>
      <c r="Q21" t="s">
        <v>0</v>
      </c>
    </row>
    <row r="22" spans="1:17" ht="14.25">
      <c r="A22" t="str">
        <f>TEXT(3540100915515,"0000000000000")</f>
        <v>3540100915515</v>
      </c>
      <c r="B22" t="s">
        <v>46</v>
      </c>
      <c r="C22" t="str">
        <f>TEXT(2856,"0000000")</f>
        <v>0002856</v>
      </c>
      <c r="D22" t="s">
        <v>30</v>
      </c>
      <c r="E22" t="s">
        <v>31</v>
      </c>
      <c r="F22">
        <v>30980</v>
      </c>
      <c r="G22">
        <v>36020</v>
      </c>
      <c r="H22">
        <v>30600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30980</v>
      </c>
      <c r="P22" t="s">
        <v>0</v>
      </c>
      <c r="Q22" t="s">
        <v>0</v>
      </c>
    </row>
    <row r="23" spans="1:17" ht="14.25">
      <c r="A23" t="str">
        <f>TEXT(3580400002582,"0000000000000")</f>
        <v>3580400002582</v>
      </c>
      <c r="B23" t="s">
        <v>47</v>
      </c>
      <c r="C23" t="str">
        <f>TEXT(3183,"0000000")</f>
        <v>0003183</v>
      </c>
      <c r="D23" t="s">
        <v>30</v>
      </c>
      <c r="E23" t="s">
        <v>31</v>
      </c>
      <c r="F23">
        <v>30610</v>
      </c>
      <c r="G23">
        <v>36020</v>
      </c>
      <c r="H23">
        <v>30600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30610</v>
      </c>
      <c r="P23" t="s">
        <v>0</v>
      </c>
      <c r="Q23" t="s">
        <v>0</v>
      </c>
    </row>
    <row r="24" spans="1:17" ht="14.25">
      <c r="A24" t="str">
        <f>TEXT(3850200028046,"0000000000000")</f>
        <v>3850200028046</v>
      </c>
      <c r="B24" t="s">
        <v>48</v>
      </c>
      <c r="C24" t="str">
        <f>TEXT(1894,"0000000")</f>
        <v>0001894</v>
      </c>
      <c r="D24" t="s">
        <v>30</v>
      </c>
      <c r="E24" t="s">
        <v>49</v>
      </c>
      <c r="F24">
        <v>9590</v>
      </c>
      <c r="G24">
        <v>22220</v>
      </c>
      <c r="H24">
        <v>15390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9590</v>
      </c>
      <c r="P24" t="s">
        <v>0</v>
      </c>
      <c r="Q24" t="s">
        <v>0</v>
      </c>
    </row>
    <row r="25" spans="1:17" ht="14.25">
      <c r="A25" t="str">
        <f>TEXT(3540400206200,"0000000000000")</f>
        <v>3540400206200</v>
      </c>
      <c r="B25" t="s">
        <v>50</v>
      </c>
      <c r="C25" t="str">
        <f>TEXT(330,"0000000")</f>
        <v>0000330</v>
      </c>
      <c r="D25" t="s">
        <v>51</v>
      </c>
      <c r="E25" t="s">
        <v>52</v>
      </c>
      <c r="F25">
        <v>35700</v>
      </c>
      <c r="G25">
        <v>47450</v>
      </c>
      <c r="H25">
        <v>39440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35700</v>
      </c>
      <c r="P25" t="s">
        <v>0</v>
      </c>
      <c r="Q25" t="s">
        <v>0</v>
      </c>
    </row>
    <row r="26" spans="1:17" ht="14.25">
      <c r="A26" t="str">
        <f>TEXT(3580400037912,"0000000000000")</f>
        <v>3580400037912</v>
      </c>
      <c r="B26" t="s">
        <v>53</v>
      </c>
      <c r="C26" t="str">
        <f>TEXT(731,"0000000")</f>
        <v>0000731</v>
      </c>
      <c r="D26" t="s">
        <v>51</v>
      </c>
      <c r="E26" t="s">
        <v>52</v>
      </c>
      <c r="F26">
        <v>37330</v>
      </c>
      <c r="G26">
        <v>47450</v>
      </c>
      <c r="H26">
        <v>39440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37330</v>
      </c>
      <c r="P26" t="s">
        <v>0</v>
      </c>
      <c r="Q26" t="s">
        <v>0</v>
      </c>
    </row>
    <row r="27" spans="1:17" ht="14.25">
      <c r="A27" t="str">
        <f>TEXT(3101800532524,"0000000000000")</f>
        <v>3101800532524</v>
      </c>
      <c r="B27" t="s">
        <v>54</v>
      </c>
      <c r="C27" t="str">
        <f>TEXT(851,"0000000")</f>
        <v>0000851</v>
      </c>
      <c r="D27" t="s">
        <v>51</v>
      </c>
      <c r="E27" t="s">
        <v>52</v>
      </c>
      <c r="F27">
        <v>37330</v>
      </c>
      <c r="G27">
        <v>47450</v>
      </c>
      <c r="H27">
        <v>39440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37330</v>
      </c>
      <c r="P27" t="s">
        <v>0</v>
      </c>
      <c r="Q27" t="s">
        <v>0</v>
      </c>
    </row>
    <row r="28" spans="1:17" ht="14.25">
      <c r="A28" t="str">
        <f>TEXT(3549900152166,"0000000000000")</f>
        <v>3549900152166</v>
      </c>
      <c r="B28" t="s">
        <v>55</v>
      </c>
      <c r="C28" t="str">
        <f>TEXT(2832,"0000000")</f>
        <v>0002832</v>
      </c>
      <c r="D28" t="s">
        <v>51</v>
      </c>
      <c r="E28" t="s">
        <v>52</v>
      </c>
      <c r="F28">
        <v>36670</v>
      </c>
      <c r="G28">
        <v>47450</v>
      </c>
      <c r="H28">
        <v>39440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36670</v>
      </c>
      <c r="P28" t="s">
        <v>0</v>
      </c>
      <c r="Q28" t="s">
        <v>0</v>
      </c>
    </row>
    <row r="29" spans="1:17" ht="14.25">
      <c r="A29" t="str">
        <f>TEXT(3560500116491,"0000000000000")</f>
        <v>3560500116491</v>
      </c>
      <c r="B29" t="s">
        <v>56</v>
      </c>
      <c r="C29" t="str">
        <f>TEXT(2833,"0000000")</f>
        <v>0002833</v>
      </c>
      <c r="D29" t="s">
        <v>51</v>
      </c>
      <c r="E29" t="s">
        <v>52</v>
      </c>
      <c r="F29">
        <v>37010</v>
      </c>
      <c r="G29">
        <v>47450</v>
      </c>
      <c r="H29">
        <v>39440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37010</v>
      </c>
      <c r="P29" t="s">
        <v>0</v>
      </c>
      <c r="Q29" t="s">
        <v>0</v>
      </c>
    </row>
    <row r="30" spans="1:17" ht="14.25">
      <c r="A30" t="str">
        <f>TEXT(3509901032148,"0000000000000")</f>
        <v>3509901032148</v>
      </c>
      <c r="B30" t="s">
        <v>57</v>
      </c>
      <c r="C30" t="str">
        <f>TEXT(2834,"0000000")</f>
        <v>0002834</v>
      </c>
      <c r="D30" t="s">
        <v>51</v>
      </c>
      <c r="E30" t="s">
        <v>52</v>
      </c>
      <c r="F30">
        <v>37010</v>
      </c>
      <c r="G30">
        <v>47450</v>
      </c>
      <c r="H30">
        <v>39440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37010</v>
      </c>
      <c r="P30" t="s">
        <v>0</v>
      </c>
      <c r="Q30" t="s">
        <v>0</v>
      </c>
    </row>
    <row r="31" spans="1:17" ht="14.25">
      <c r="A31" t="str">
        <f>TEXT(3540100980244,"0000000000000")</f>
        <v>3540100980244</v>
      </c>
      <c r="B31" t="s">
        <v>58</v>
      </c>
      <c r="C31" t="str">
        <f>TEXT(2835,"0000000")</f>
        <v>0002835</v>
      </c>
      <c r="D31" t="s">
        <v>51</v>
      </c>
      <c r="E31" t="s">
        <v>52</v>
      </c>
      <c r="F31">
        <v>34850</v>
      </c>
      <c r="G31">
        <v>47450</v>
      </c>
      <c r="H31">
        <v>39440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34850</v>
      </c>
      <c r="P31" t="s">
        <v>0</v>
      </c>
      <c r="Q31" t="s">
        <v>0</v>
      </c>
    </row>
    <row r="32" spans="1:17" ht="14.25">
      <c r="A32" t="str">
        <f>TEXT(3570200392565,"0000000000000")</f>
        <v>3570200392565</v>
      </c>
      <c r="B32" t="s">
        <v>59</v>
      </c>
      <c r="C32" t="str">
        <f>TEXT(1712,"0000000")</f>
        <v>0001712</v>
      </c>
      <c r="D32" t="s">
        <v>51</v>
      </c>
      <c r="E32" t="s">
        <v>60</v>
      </c>
      <c r="F32">
        <v>20710</v>
      </c>
      <c r="G32">
        <v>33540</v>
      </c>
      <c r="H32">
        <v>16030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20710</v>
      </c>
      <c r="P32" t="s">
        <v>0</v>
      </c>
      <c r="Q32" t="s">
        <v>0</v>
      </c>
    </row>
    <row r="33" spans="1:17" ht="14.25">
      <c r="A33" t="str">
        <f>TEXT(3520100257372,"0000000000000")</f>
        <v>3520100257372</v>
      </c>
      <c r="B33" t="s">
        <v>61</v>
      </c>
      <c r="C33" t="str">
        <f>TEXT(1767,"0000000")</f>
        <v>0001767</v>
      </c>
      <c r="D33" t="s">
        <v>51</v>
      </c>
      <c r="E33" t="s">
        <v>60</v>
      </c>
      <c r="F33">
        <v>24250</v>
      </c>
      <c r="G33">
        <v>33540</v>
      </c>
      <c r="H33">
        <v>27710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24250</v>
      </c>
      <c r="P33" t="s">
        <v>0</v>
      </c>
      <c r="Q33" t="s">
        <v>0</v>
      </c>
    </row>
    <row r="34" spans="1:17" ht="14.25">
      <c r="A34" t="str">
        <f>TEXT(3540400734681,"0000000000000")</f>
        <v>3540400734681</v>
      </c>
      <c r="B34" t="s">
        <v>62</v>
      </c>
      <c r="C34" t="str">
        <f>TEXT(1769,"0000000")</f>
        <v>0001769</v>
      </c>
      <c r="D34" t="s">
        <v>51</v>
      </c>
      <c r="E34" t="s">
        <v>60</v>
      </c>
      <c r="F34">
        <v>21580</v>
      </c>
      <c r="G34">
        <v>33540</v>
      </c>
      <c r="H34">
        <v>16030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21580</v>
      </c>
      <c r="P34" t="s">
        <v>0</v>
      </c>
      <c r="Q34" t="s">
        <v>0</v>
      </c>
    </row>
    <row r="35" spans="1:17" ht="14.25">
      <c r="A35" t="str">
        <f>TEXT(3501200161840,"0000000000000")</f>
        <v>3501200161840</v>
      </c>
      <c r="B35" t="s">
        <v>63</v>
      </c>
      <c r="C35" t="str">
        <f>TEXT(1770,"0000000")</f>
        <v>0001770</v>
      </c>
      <c r="D35" t="s">
        <v>51</v>
      </c>
      <c r="E35" t="s">
        <v>60</v>
      </c>
      <c r="F35">
        <v>24250</v>
      </c>
      <c r="G35">
        <v>33540</v>
      </c>
      <c r="H35">
        <v>27710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24250</v>
      </c>
      <c r="P35" t="s">
        <v>0</v>
      </c>
      <c r="Q35" t="s">
        <v>0</v>
      </c>
    </row>
    <row r="36" spans="1:17" ht="14.25">
      <c r="A36" t="str">
        <f>TEXT(4540100001180,"0000000000000")</f>
        <v>4540100001180</v>
      </c>
      <c r="B36" t="s">
        <v>64</v>
      </c>
      <c r="C36" t="str">
        <f>TEXT(1771,"0000000")</f>
        <v>0001771</v>
      </c>
      <c r="D36" t="s">
        <v>51</v>
      </c>
      <c r="E36" t="s">
        <v>60</v>
      </c>
      <c r="F36">
        <v>24250</v>
      </c>
      <c r="G36">
        <v>33540</v>
      </c>
      <c r="H36">
        <v>27710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24250</v>
      </c>
      <c r="P36" t="s">
        <v>0</v>
      </c>
      <c r="Q36" t="s">
        <v>0</v>
      </c>
    </row>
    <row r="37" spans="1:17" ht="14.25">
      <c r="A37" t="str">
        <f>TEXT(3549900123549,"0000000000000")</f>
        <v>3549900123549</v>
      </c>
      <c r="B37" t="s">
        <v>65</v>
      </c>
      <c r="C37" t="str">
        <f>TEXT(1772,"0000000")</f>
        <v>0001772</v>
      </c>
      <c r="D37" t="s">
        <v>51</v>
      </c>
      <c r="E37" t="s">
        <v>60</v>
      </c>
      <c r="F37">
        <v>24470</v>
      </c>
      <c r="G37">
        <v>33540</v>
      </c>
      <c r="H37">
        <v>27710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24470</v>
      </c>
      <c r="P37" t="s">
        <v>0</v>
      </c>
      <c r="Q37" t="s">
        <v>0</v>
      </c>
    </row>
    <row r="38" spans="1:17" ht="14.25">
      <c r="A38" t="str">
        <f>TEXT(3500200005511,"0000000000000")</f>
        <v>3500200005511</v>
      </c>
      <c r="B38" t="s">
        <v>66</v>
      </c>
      <c r="C38" t="str">
        <f>TEXT(1773,"0000000")</f>
        <v>0001773</v>
      </c>
      <c r="D38" t="s">
        <v>51</v>
      </c>
      <c r="E38" t="s">
        <v>60</v>
      </c>
      <c r="F38">
        <v>24250</v>
      </c>
      <c r="G38">
        <v>33540</v>
      </c>
      <c r="H38">
        <v>27710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24250</v>
      </c>
      <c r="P38" t="s">
        <v>0</v>
      </c>
      <c r="Q38" t="s">
        <v>0</v>
      </c>
    </row>
    <row r="39" spans="1:17" ht="14.25">
      <c r="A39" t="str">
        <f>TEXT(3510600603202,"0000000000000")</f>
        <v>3510600603202</v>
      </c>
      <c r="B39" t="s">
        <v>67</v>
      </c>
      <c r="C39" t="str">
        <f>TEXT(1884,"0000000")</f>
        <v>0001884</v>
      </c>
      <c r="D39" t="s">
        <v>51</v>
      </c>
      <c r="E39" t="s">
        <v>60</v>
      </c>
      <c r="F39">
        <v>20590</v>
      </c>
      <c r="G39">
        <v>33540</v>
      </c>
      <c r="H39">
        <v>16030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20590</v>
      </c>
      <c r="P39" t="s">
        <v>0</v>
      </c>
      <c r="Q39" t="s">
        <v>0</v>
      </c>
    </row>
    <row r="40" spans="1:17" ht="14.25">
      <c r="A40" t="str">
        <f>TEXT(3570200614681,"0000000000000")</f>
        <v>3570200614681</v>
      </c>
      <c r="B40" t="s">
        <v>68</v>
      </c>
      <c r="C40" t="str">
        <f>TEXT(1993,"0000000")</f>
        <v>0001993</v>
      </c>
      <c r="D40" t="s">
        <v>51</v>
      </c>
      <c r="E40" t="s">
        <v>60</v>
      </c>
      <c r="F40">
        <v>23670</v>
      </c>
      <c r="G40">
        <v>33540</v>
      </c>
      <c r="H40">
        <v>27710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23670</v>
      </c>
      <c r="P40" t="s">
        <v>0</v>
      </c>
      <c r="Q40" t="s">
        <v>0</v>
      </c>
    </row>
    <row r="41" spans="1:17" ht="14.25">
      <c r="A41" t="str">
        <f>TEXT(3360400155836,"0000000000000")</f>
        <v>3360400155836</v>
      </c>
      <c r="B41" t="s">
        <v>69</v>
      </c>
      <c r="C41" t="str">
        <f>TEXT(2030,"0000000")</f>
        <v>0002030</v>
      </c>
      <c r="D41" t="s">
        <v>70</v>
      </c>
      <c r="E41" t="s">
        <v>60</v>
      </c>
      <c r="F41">
        <v>30350</v>
      </c>
      <c r="G41">
        <v>33540</v>
      </c>
      <c r="H41">
        <v>27710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30350</v>
      </c>
      <c r="P41" t="s">
        <v>0</v>
      </c>
      <c r="Q41" t="s">
        <v>0</v>
      </c>
    </row>
    <row r="42" spans="1:17" ht="14.25">
      <c r="A42" t="str">
        <f>TEXT(3570200471112,"0000000000000")</f>
        <v>3570200471112</v>
      </c>
      <c r="B42" t="s">
        <v>71</v>
      </c>
      <c r="C42" t="str">
        <f>TEXT(2079,"0000000")</f>
        <v>0002079</v>
      </c>
      <c r="D42" t="s">
        <v>51</v>
      </c>
      <c r="E42" t="s">
        <v>60</v>
      </c>
      <c r="F42">
        <v>21120</v>
      </c>
      <c r="G42">
        <v>33540</v>
      </c>
      <c r="H42">
        <v>16030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21120</v>
      </c>
      <c r="P42" t="s">
        <v>0</v>
      </c>
      <c r="Q42" t="s">
        <v>0</v>
      </c>
    </row>
    <row r="43" spans="1:17" ht="14.25">
      <c r="A43" t="str">
        <f>TEXT(3500100351913,"0000000000000")</f>
        <v>3500100351913</v>
      </c>
      <c r="B43" t="s">
        <v>72</v>
      </c>
      <c r="C43" t="str">
        <f>TEXT(2080,"0000000")</f>
        <v>0002080</v>
      </c>
      <c r="D43" t="s">
        <v>51</v>
      </c>
      <c r="E43" t="s">
        <v>60</v>
      </c>
      <c r="F43">
        <v>24110</v>
      </c>
      <c r="G43">
        <v>33540</v>
      </c>
      <c r="H43">
        <v>27710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24110</v>
      </c>
      <c r="P43" t="s">
        <v>0</v>
      </c>
      <c r="Q43" t="s">
        <v>0</v>
      </c>
    </row>
    <row r="44" spans="1:17" ht="14.25">
      <c r="A44" t="str">
        <f>TEXT(3170200255022,"0000000000000")</f>
        <v>3170200255022</v>
      </c>
      <c r="B44" t="s">
        <v>73</v>
      </c>
      <c r="C44" t="str">
        <f>TEXT(2081,"0000000")</f>
        <v>0002081</v>
      </c>
      <c r="D44" t="s">
        <v>51</v>
      </c>
      <c r="E44" t="s">
        <v>60</v>
      </c>
      <c r="F44">
        <v>21000</v>
      </c>
      <c r="G44">
        <v>33540</v>
      </c>
      <c r="H44">
        <v>16030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21000</v>
      </c>
      <c r="P44" t="s">
        <v>0</v>
      </c>
      <c r="Q44" t="s">
        <v>0</v>
      </c>
    </row>
    <row r="45" spans="1:17" ht="14.25">
      <c r="A45" t="str">
        <f>TEXT(3549900110005,"0000000000000")</f>
        <v>3549900110005</v>
      </c>
      <c r="B45" t="s">
        <v>74</v>
      </c>
      <c r="C45" t="str">
        <f>TEXT(2082,"0000000")</f>
        <v>0002082</v>
      </c>
      <c r="D45" t="s">
        <v>51</v>
      </c>
      <c r="E45" t="s">
        <v>60</v>
      </c>
      <c r="F45">
        <v>24110</v>
      </c>
      <c r="G45">
        <v>33540</v>
      </c>
      <c r="H45">
        <v>27710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24110</v>
      </c>
      <c r="P45" t="s">
        <v>0</v>
      </c>
      <c r="Q45" t="s">
        <v>0</v>
      </c>
    </row>
    <row r="46" spans="1:17" ht="14.25">
      <c r="A46" t="str">
        <f>TEXT(3549900190947,"0000000000000")</f>
        <v>3549900190947</v>
      </c>
      <c r="B46" t="s">
        <v>75</v>
      </c>
      <c r="C46" t="str">
        <f>TEXT(2083,"0000000")</f>
        <v>0002083</v>
      </c>
      <c r="D46" t="s">
        <v>70</v>
      </c>
      <c r="E46" t="s">
        <v>60</v>
      </c>
      <c r="F46">
        <v>13220</v>
      </c>
      <c r="G46">
        <v>33540</v>
      </c>
      <c r="H46">
        <v>16030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13220</v>
      </c>
      <c r="P46" t="s">
        <v>0</v>
      </c>
      <c r="Q46" t="s">
        <v>0</v>
      </c>
    </row>
    <row r="47" spans="1:17" ht="14.25">
      <c r="A47" t="str">
        <f>TEXT(3509901298041,"0000000000000")</f>
        <v>3509901298041</v>
      </c>
      <c r="B47" t="s">
        <v>76</v>
      </c>
      <c r="C47" t="str">
        <f>TEXT(2087,"0000000")</f>
        <v>0002087</v>
      </c>
      <c r="D47" t="s">
        <v>51</v>
      </c>
      <c r="E47" t="s">
        <v>60</v>
      </c>
      <c r="F47">
        <v>22950</v>
      </c>
      <c r="G47">
        <v>33540</v>
      </c>
      <c r="H47">
        <v>27710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22950</v>
      </c>
      <c r="P47" t="s">
        <v>0</v>
      </c>
      <c r="Q47" t="s">
        <v>0</v>
      </c>
    </row>
    <row r="48" spans="1:17" ht="14.25">
      <c r="A48" t="str">
        <f>TEXT(3520800075111,"0000000000000")</f>
        <v>3520800075111</v>
      </c>
      <c r="B48" t="s">
        <v>77</v>
      </c>
      <c r="C48" t="str">
        <f>TEXT(2088,"0000000")</f>
        <v>0002088</v>
      </c>
      <c r="D48" t="s">
        <v>51</v>
      </c>
      <c r="E48" t="s">
        <v>60</v>
      </c>
      <c r="F48">
        <v>21580</v>
      </c>
      <c r="G48">
        <v>33540</v>
      </c>
      <c r="H48">
        <v>16030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21580</v>
      </c>
      <c r="P48" t="s">
        <v>0</v>
      </c>
      <c r="Q48" t="s">
        <v>0</v>
      </c>
    </row>
    <row r="49" spans="1:17" ht="14.25">
      <c r="A49" t="str">
        <f>TEXT(3100200889382,"0000000000000")</f>
        <v>3100200889382</v>
      </c>
      <c r="B49" t="s">
        <v>78</v>
      </c>
      <c r="C49" t="str">
        <f>TEXT(2090,"0000000")</f>
        <v>0002090</v>
      </c>
      <c r="D49" t="s">
        <v>70</v>
      </c>
      <c r="E49" t="s">
        <v>60</v>
      </c>
      <c r="F49">
        <v>30400</v>
      </c>
      <c r="G49">
        <v>33540</v>
      </c>
      <c r="H49">
        <v>27710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30400</v>
      </c>
      <c r="P49" t="s">
        <v>0</v>
      </c>
      <c r="Q49" t="s">
        <v>0</v>
      </c>
    </row>
    <row r="50" spans="1:17" ht="14.25">
      <c r="A50" t="str">
        <f>TEXT(3710600936471,"0000000000000")</f>
        <v>3710600936471</v>
      </c>
      <c r="B50" t="s">
        <v>79</v>
      </c>
      <c r="C50" t="str">
        <f>TEXT(2132,"0000000")</f>
        <v>0002132</v>
      </c>
      <c r="D50" t="s">
        <v>51</v>
      </c>
      <c r="E50" t="s">
        <v>60</v>
      </c>
      <c r="F50">
        <v>25190</v>
      </c>
      <c r="G50">
        <v>33540</v>
      </c>
      <c r="H50">
        <v>27710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25190</v>
      </c>
      <c r="P50" t="s">
        <v>0</v>
      </c>
      <c r="Q50" t="s">
        <v>0</v>
      </c>
    </row>
    <row r="51" spans="1:17" ht="14.25">
      <c r="A51" t="str">
        <f>TEXT(3920600058219,"0000000000000")</f>
        <v>3920600058219</v>
      </c>
      <c r="B51" t="s">
        <v>80</v>
      </c>
      <c r="C51" t="str">
        <f>TEXT(2413,"0000000")</f>
        <v>0002413</v>
      </c>
      <c r="D51" t="s">
        <v>51</v>
      </c>
      <c r="E51" t="s">
        <v>60</v>
      </c>
      <c r="F51">
        <v>20870</v>
      </c>
      <c r="G51">
        <v>33540</v>
      </c>
      <c r="H51">
        <v>16030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20870</v>
      </c>
      <c r="P51" t="s">
        <v>0</v>
      </c>
      <c r="Q51" t="s">
        <v>0</v>
      </c>
    </row>
    <row r="52" spans="1:17" ht="14.25">
      <c r="A52" t="str">
        <f>TEXT(3510100091296,"0000000000000")</f>
        <v>3510100091296</v>
      </c>
      <c r="B52" t="s">
        <v>81</v>
      </c>
      <c r="C52" t="str">
        <f>TEXT(2414,"0000000")</f>
        <v>0002414</v>
      </c>
      <c r="D52" t="s">
        <v>51</v>
      </c>
      <c r="E52" t="s">
        <v>60</v>
      </c>
      <c r="F52">
        <v>24910</v>
      </c>
      <c r="G52">
        <v>33540</v>
      </c>
      <c r="H52">
        <v>27710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24910</v>
      </c>
      <c r="P52" t="s">
        <v>0</v>
      </c>
      <c r="Q52" t="s">
        <v>0</v>
      </c>
    </row>
    <row r="53" spans="1:17" ht="14.25">
      <c r="A53" t="str">
        <f>TEXT(3510600025276,"0000000000000")</f>
        <v>3510600025276</v>
      </c>
      <c r="B53" t="s">
        <v>82</v>
      </c>
      <c r="C53" t="str">
        <f>TEXT(2415,"0000000")</f>
        <v>0002415</v>
      </c>
      <c r="D53" t="s">
        <v>51</v>
      </c>
      <c r="E53" t="s">
        <v>60</v>
      </c>
      <c r="F53">
        <v>24250</v>
      </c>
      <c r="G53">
        <v>33540</v>
      </c>
      <c r="H53">
        <v>27710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24250</v>
      </c>
      <c r="P53" t="s">
        <v>0</v>
      </c>
      <c r="Q53" t="s">
        <v>0</v>
      </c>
    </row>
    <row r="54" spans="1:17" ht="14.25">
      <c r="A54" t="str">
        <f>TEXT(3509901215234,"0000000000000")</f>
        <v>3509901215234</v>
      </c>
      <c r="B54" t="s">
        <v>83</v>
      </c>
      <c r="C54" t="str">
        <f>TEXT(2418,"0000000")</f>
        <v>0002418</v>
      </c>
      <c r="D54" t="s">
        <v>51</v>
      </c>
      <c r="E54" t="s">
        <v>60</v>
      </c>
      <c r="F54">
        <v>22800</v>
      </c>
      <c r="G54">
        <v>33540</v>
      </c>
      <c r="H54">
        <v>27710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22800</v>
      </c>
      <c r="P54" t="s">
        <v>0</v>
      </c>
      <c r="Q54" t="s">
        <v>0</v>
      </c>
    </row>
    <row r="55" spans="1:17" ht="14.25">
      <c r="A55" t="str">
        <f>TEXT(3519900088671,"0000000000000")</f>
        <v>3519900088671</v>
      </c>
      <c r="B55" t="s">
        <v>84</v>
      </c>
      <c r="C55" t="str">
        <f>TEXT(2419,"0000000")</f>
        <v>0002419</v>
      </c>
      <c r="D55" t="s">
        <v>51</v>
      </c>
      <c r="E55" t="s">
        <v>60</v>
      </c>
      <c r="F55">
        <v>24250</v>
      </c>
      <c r="G55">
        <v>33540</v>
      </c>
      <c r="H55">
        <v>27710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24250</v>
      </c>
      <c r="P55" t="s">
        <v>0</v>
      </c>
      <c r="Q55" t="s">
        <v>0</v>
      </c>
    </row>
    <row r="56" spans="1:17" ht="14.25">
      <c r="A56" t="str">
        <f>TEXT(3500700379975,"0000000000000")</f>
        <v>3500700379975</v>
      </c>
      <c r="B56" t="s">
        <v>85</v>
      </c>
      <c r="C56" t="str">
        <f>TEXT(2422,"0000000")</f>
        <v>0002422</v>
      </c>
      <c r="D56" t="s">
        <v>51</v>
      </c>
      <c r="E56" t="s">
        <v>60</v>
      </c>
      <c r="F56">
        <v>29850</v>
      </c>
      <c r="G56">
        <v>33540</v>
      </c>
      <c r="H56">
        <v>27710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29850</v>
      </c>
      <c r="P56" t="s">
        <v>0</v>
      </c>
      <c r="Q56" t="s">
        <v>0</v>
      </c>
    </row>
    <row r="57" spans="1:17" ht="14.25">
      <c r="A57" t="str">
        <f>TEXT(3510300298463,"0000000000000")</f>
        <v>3510300298463</v>
      </c>
      <c r="B57" t="s">
        <v>86</v>
      </c>
      <c r="C57" t="str">
        <f>TEXT(2425,"0000000")</f>
        <v>0002425</v>
      </c>
      <c r="D57" t="s">
        <v>51</v>
      </c>
      <c r="E57" t="s">
        <v>60</v>
      </c>
      <c r="F57">
        <v>22950</v>
      </c>
      <c r="G57">
        <v>33540</v>
      </c>
      <c r="H57">
        <v>27710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22950</v>
      </c>
      <c r="P57" t="s">
        <v>0</v>
      </c>
      <c r="Q57" t="s">
        <v>0</v>
      </c>
    </row>
    <row r="58" spans="1:17" ht="14.25">
      <c r="A58" t="str">
        <f>TEXT(3501200943881,"0000000000000")</f>
        <v>3501200943881</v>
      </c>
      <c r="B58" t="s">
        <v>87</v>
      </c>
      <c r="C58" t="str">
        <f>TEXT(2426,"0000000")</f>
        <v>0002426</v>
      </c>
      <c r="D58" t="s">
        <v>51</v>
      </c>
      <c r="E58" t="s">
        <v>60</v>
      </c>
      <c r="F58">
        <v>24110</v>
      </c>
      <c r="G58">
        <v>33540</v>
      </c>
      <c r="H58">
        <v>27710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24110</v>
      </c>
      <c r="P58" t="s">
        <v>0</v>
      </c>
      <c r="Q58" t="s">
        <v>0</v>
      </c>
    </row>
    <row r="59" spans="1:17" ht="14.25">
      <c r="A59" t="str">
        <f>TEXT(3509900988001,"0000000000000")</f>
        <v>3509900988001</v>
      </c>
      <c r="B59" t="s">
        <v>88</v>
      </c>
      <c r="C59" t="str">
        <f>TEXT(2429,"0000000")</f>
        <v>0002429</v>
      </c>
      <c r="D59" t="s">
        <v>51</v>
      </c>
      <c r="E59" t="s">
        <v>60</v>
      </c>
      <c r="F59">
        <v>29710</v>
      </c>
      <c r="G59">
        <v>33540</v>
      </c>
      <c r="H59">
        <v>27710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29710</v>
      </c>
      <c r="P59" t="s">
        <v>0</v>
      </c>
      <c r="Q59" t="s">
        <v>0</v>
      </c>
    </row>
    <row r="60" spans="1:17" ht="14.25">
      <c r="A60" t="str">
        <f>TEXT(3540200107810,"0000000000000")</f>
        <v>3540200107810</v>
      </c>
      <c r="B60" t="s">
        <v>89</v>
      </c>
      <c r="C60" t="str">
        <f>TEXT(2430,"0000000")</f>
        <v>0002430</v>
      </c>
      <c r="D60" t="s">
        <v>51</v>
      </c>
      <c r="E60" t="s">
        <v>60</v>
      </c>
      <c r="F60">
        <v>17440</v>
      </c>
      <c r="G60">
        <v>33540</v>
      </c>
      <c r="H60">
        <v>16030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17440</v>
      </c>
      <c r="P60" t="s">
        <v>0</v>
      </c>
      <c r="Q60" t="s">
        <v>0</v>
      </c>
    </row>
    <row r="61" spans="1:17" ht="14.25">
      <c r="A61" t="str">
        <f>TEXT(3519900076249,"0000000000000")</f>
        <v>3519900076249</v>
      </c>
      <c r="B61" t="s">
        <v>90</v>
      </c>
      <c r="C61" t="str">
        <f>TEXT(2840,"0000000")</f>
        <v>0002840</v>
      </c>
      <c r="D61" t="s">
        <v>51</v>
      </c>
      <c r="E61" t="s">
        <v>60</v>
      </c>
      <c r="F61">
        <v>29850</v>
      </c>
      <c r="G61">
        <v>33540</v>
      </c>
      <c r="H61">
        <v>27710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29850</v>
      </c>
      <c r="P61" t="s">
        <v>0</v>
      </c>
      <c r="Q61" t="s">
        <v>0</v>
      </c>
    </row>
    <row r="62" spans="1:17" ht="14.25">
      <c r="A62" t="str">
        <f>TEXT(3500900075252,"0000000000000")</f>
        <v>3500900075252</v>
      </c>
      <c r="B62" t="s">
        <v>91</v>
      </c>
      <c r="C62" t="str">
        <f>TEXT(2845,"0000000")</f>
        <v>0002845</v>
      </c>
      <c r="D62" t="s">
        <v>51</v>
      </c>
      <c r="E62" t="s">
        <v>60</v>
      </c>
      <c r="F62">
        <v>29850</v>
      </c>
      <c r="G62">
        <v>33540</v>
      </c>
      <c r="H62">
        <v>27710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29850</v>
      </c>
      <c r="P62" t="s">
        <v>0</v>
      </c>
      <c r="Q62" t="s">
        <v>0</v>
      </c>
    </row>
    <row r="63" spans="1:17" ht="14.25">
      <c r="A63" t="str">
        <f>TEXT(3310900579147,"0000000000000")</f>
        <v>3310900579147</v>
      </c>
      <c r="B63" t="s">
        <v>92</v>
      </c>
      <c r="C63" t="str">
        <f>TEXT(2846,"0000000")</f>
        <v>0002846</v>
      </c>
      <c r="D63" t="s">
        <v>51</v>
      </c>
      <c r="E63" t="s">
        <v>60</v>
      </c>
      <c r="F63">
        <v>17530</v>
      </c>
      <c r="G63">
        <v>33540</v>
      </c>
      <c r="H63">
        <v>16030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17530</v>
      </c>
      <c r="P63" t="s">
        <v>0</v>
      </c>
      <c r="Q63" t="s">
        <v>0</v>
      </c>
    </row>
    <row r="64" spans="1:17" ht="14.25">
      <c r="A64" t="str">
        <f>TEXT(3220600106562,"0000000000000")</f>
        <v>3220600106562</v>
      </c>
      <c r="B64" t="s">
        <v>93</v>
      </c>
      <c r="C64" t="str">
        <f>TEXT(2847,"0000000")</f>
        <v>0002847</v>
      </c>
      <c r="D64" t="s">
        <v>51</v>
      </c>
      <c r="E64" t="s">
        <v>60</v>
      </c>
      <c r="F64">
        <v>25870</v>
      </c>
      <c r="G64">
        <v>33540</v>
      </c>
      <c r="H64">
        <v>27710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25870</v>
      </c>
      <c r="P64" t="s">
        <v>0</v>
      </c>
      <c r="Q64" t="s">
        <v>0</v>
      </c>
    </row>
    <row r="65" spans="1:17" ht="14.25">
      <c r="A65" t="str">
        <f>TEXT(3549900201345,"0000000000000")</f>
        <v>3549900201345</v>
      </c>
      <c r="B65" t="s">
        <v>94</v>
      </c>
      <c r="C65" t="str">
        <f>TEXT(2848,"0000000")</f>
        <v>0002848</v>
      </c>
      <c r="D65" t="s">
        <v>51</v>
      </c>
      <c r="E65" t="s">
        <v>60</v>
      </c>
      <c r="F65">
        <v>29850</v>
      </c>
      <c r="G65">
        <v>33540</v>
      </c>
      <c r="H65">
        <v>27710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29850</v>
      </c>
      <c r="P65" t="s">
        <v>0</v>
      </c>
      <c r="Q65" t="s">
        <v>0</v>
      </c>
    </row>
    <row r="66" spans="1:17" ht="14.25">
      <c r="A66" t="str">
        <f>TEXT(3510400463709,"0000000000000")</f>
        <v>3510400463709</v>
      </c>
      <c r="B66" t="s">
        <v>95</v>
      </c>
      <c r="C66" t="str">
        <f>TEXT(2854,"0000000")</f>
        <v>0002854</v>
      </c>
      <c r="D66" t="s">
        <v>51</v>
      </c>
      <c r="E66" t="s">
        <v>60</v>
      </c>
      <c r="F66">
        <v>21520</v>
      </c>
      <c r="G66">
        <v>33540</v>
      </c>
      <c r="H66">
        <v>16030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21520</v>
      </c>
      <c r="P66" t="s">
        <v>0</v>
      </c>
      <c r="Q66" t="s">
        <v>0</v>
      </c>
    </row>
    <row r="67" spans="1:17" ht="14.25">
      <c r="A67" t="str">
        <f>TEXT(3550200017331,"0000000000000")</f>
        <v>3550200017331</v>
      </c>
      <c r="B67" t="s">
        <v>96</v>
      </c>
      <c r="C67" t="str">
        <f>TEXT(3178,"0000000")</f>
        <v>0003178</v>
      </c>
      <c r="D67" t="s">
        <v>51</v>
      </c>
      <c r="E67" t="s">
        <v>60</v>
      </c>
      <c r="F67">
        <v>18730</v>
      </c>
      <c r="G67">
        <v>33540</v>
      </c>
      <c r="H67">
        <v>16030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18730</v>
      </c>
      <c r="P67" t="s">
        <v>0</v>
      </c>
      <c r="Q67" t="s">
        <v>0</v>
      </c>
    </row>
    <row r="68" spans="1:17" ht="14.25">
      <c r="A68" t="str">
        <f>TEXT(3549900094000,"0000000000000")</f>
        <v>3549900094000</v>
      </c>
      <c r="B68" t="s">
        <v>97</v>
      </c>
      <c r="C68" t="str">
        <f>TEXT(3179,"0000000")</f>
        <v>0003179</v>
      </c>
      <c r="D68" t="s">
        <v>51</v>
      </c>
      <c r="E68" t="s">
        <v>60</v>
      </c>
      <c r="F68">
        <v>25870</v>
      </c>
      <c r="G68">
        <v>33540</v>
      </c>
      <c r="H68">
        <v>27710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25870</v>
      </c>
      <c r="P68" t="s">
        <v>0</v>
      </c>
      <c r="Q68" t="s">
        <v>0</v>
      </c>
    </row>
    <row r="69" spans="1:17" ht="14.25">
      <c r="A69" t="str">
        <f>TEXT(3100203054761,"0000000000000")</f>
        <v>3100203054761</v>
      </c>
      <c r="B69" t="s">
        <v>98</v>
      </c>
      <c r="C69" t="str">
        <f>TEXT(3180,"0000000")</f>
        <v>0003180</v>
      </c>
      <c r="D69" t="s">
        <v>51</v>
      </c>
      <c r="E69" t="s">
        <v>60</v>
      </c>
      <c r="F69">
        <v>23240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23240</v>
      </c>
      <c r="P69" t="s">
        <v>0</v>
      </c>
      <c r="Q69" t="s">
        <v>0</v>
      </c>
    </row>
    <row r="70" spans="1:17" ht="14.25">
      <c r="A70" t="str">
        <f>TEXT(3540700344004,"0000000000000")</f>
        <v>3540700344004</v>
      </c>
      <c r="B70" t="s">
        <v>99</v>
      </c>
      <c r="C70" t="str">
        <f>TEXT(3181,"0000000")</f>
        <v>0003181</v>
      </c>
      <c r="D70" t="s">
        <v>51</v>
      </c>
      <c r="E70" t="s">
        <v>60</v>
      </c>
      <c r="F70">
        <v>21120</v>
      </c>
      <c r="G70">
        <v>33540</v>
      </c>
      <c r="H70">
        <v>16030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21120</v>
      </c>
      <c r="P70" t="s">
        <v>0</v>
      </c>
      <c r="Q70" t="s">
        <v>0</v>
      </c>
    </row>
    <row r="71" spans="1:17" ht="14.25">
      <c r="A71" t="str">
        <f>TEXT(3801200798276,"0000000000000")</f>
        <v>3801200798276</v>
      </c>
      <c r="B71" t="s">
        <v>100</v>
      </c>
      <c r="C71" t="str">
        <f>TEXT(3184,"0000000")</f>
        <v>0003184</v>
      </c>
      <c r="D71" t="s">
        <v>51</v>
      </c>
      <c r="E71" t="s">
        <v>60</v>
      </c>
      <c r="F71">
        <v>16520</v>
      </c>
      <c r="G71">
        <v>33540</v>
      </c>
      <c r="H71">
        <v>16030</v>
      </c>
      <c r="K71">
        <f aca="true" t="shared" si="10" ref="K71:K96">ROUNDUP(($H71*$J71/100),-1)</f>
        <v>0</v>
      </c>
      <c r="L71">
        <f aca="true" t="shared" si="11" ref="L71:L96">IF($F71+$K71&lt;=$G71,$K71,$G71-$F71)</f>
        <v>0</v>
      </c>
      <c r="M71">
        <f aca="true" t="shared" si="12" ref="M71:M96">IF($F71+$K71&lt;=$G71,0,($H71*$J71/100)-$L71)</f>
        <v>0</v>
      </c>
      <c r="N71">
        <f aca="true" t="shared" si="13" ref="N71:N96">$L71+$M71</f>
        <v>0</v>
      </c>
      <c r="O71">
        <f aca="true" t="shared" si="14" ref="O71:O96">IF($F71+$K71&lt;=$G71,$F71+$K71,$G71)</f>
        <v>16520</v>
      </c>
      <c r="P71" t="s">
        <v>0</v>
      </c>
      <c r="Q71" t="s">
        <v>0</v>
      </c>
    </row>
    <row r="72" spans="1:17" ht="14.25">
      <c r="A72" t="str">
        <f>TEXT(3670800125222,"0000000000000")</f>
        <v>3670800125222</v>
      </c>
      <c r="B72" t="s">
        <v>101</v>
      </c>
      <c r="C72" t="str">
        <f>TEXT(3185,"0000000")</f>
        <v>0003185</v>
      </c>
      <c r="D72" t="s">
        <v>51</v>
      </c>
      <c r="E72" t="s">
        <v>60</v>
      </c>
      <c r="F72">
        <v>21240</v>
      </c>
      <c r="G72">
        <v>33540</v>
      </c>
      <c r="H72">
        <v>16030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21240</v>
      </c>
      <c r="P72" t="s">
        <v>0</v>
      </c>
      <c r="Q72" t="s">
        <v>0</v>
      </c>
    </row>
    <row r="73" spans="1:17" ht="14.25">
      <c r="A73" t="str">
        <f>TEXT(3540100378463,"0000000000000")</f>
        <v>3540100378463</v>
      </c>
      <c r="B73" t="s">
        <v>102</v>
      </c>
      <c r="C73" t="str">
        <f>TEXT(3186,"0000000")</f>
        <v>0003186</v>
      </c>
      <c r="D73" t="s">
        <v>51</v>
      </c>
      <c r="E73" t="s">
        <v>60</v>
      </c>
      <c r="F73">
        <v>21120</v>
      </c>
      <c r="G73">
        <v>33540</v>
      </c>
      <c r="H73">
        <v>16030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21120</v>
      </c>
      <c r="P73" t="s">
        <v>0</v>
      </c>
      <c r="Q73" t="s">
        <v>0</v>
      </c>
    </row>
    <row r="74" spans="1:17" ht="14.25">
      <c r="A74" t="str">
        <f>TEXT(3510101154747,"0000000000000")</f>
        <v>3510101154747</v>
      </c>
      <c r="B74" t="s">
        <v>103</v>
      </c>
      <c r="C74" t="str">
        <f>TEXT(3187,"0000000")</f>
        <v>0003187</v>
      </c>
      <c r="D74" t="s">
        <v>51</v>
      </c>
      <c r="E74" t="s">
        <v>60</v>
      </c>
      <c r="F74">
        <v>22810</v>
      </c>
      <c r="G74">
        <v>33540</v>
      </c>
      <c r="H74">
        <v>27710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22810</v>
      </c>
      <c r="P74" t="s">
        <v>0</v>
      </c>
      <c r="Q74" t="s">
        <v>0</v>
      </c>
    </row>
    <row r="75" spans="1:17" ht="14.25">
      <c r="A75" t="str">
        <f>TEXT(3580400036592,"0000000000000")</f>
        <v>3580400036592</v>
      </c>
      <c r="B75" t="s">
        <v>104</v>
      </c>
      <c r="C75" t="str">
        <f>TEXT(3188,"0000000")</f>
        <v>0003188</v>
      </c>
      <c r="D75" t="s">
        <v>51</v>
      </c>
      <c r="E75" t="s">
        <v>60</v>
      </c>
      <c r="F75">
        <v>23810</v>
      </c>
      <c r="G75">
        <v>33540</v>
      </c>
      <c r="H75">
        <v>27710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23810</v>
      </c>
      <c r="P75" t="s">
        <v>0</v>
      </c>
      <c r="Q75" t="s">
        <v>0</v>
      </c>
    </row>
    <row r="76" spans="1:17" ht="14.25">
      <c r="A76" t="str">
        <f>TEXT(3540200597591,"0000000000000")</f>
        <v>3540200597591</v>
      </c>
      <c r="B76" t="s">
        <v>105</v>
      </c>
      <c r="C76" t="str">
        <f>TEXT(3189,"0000000")</f>
        <v>0003189</v>
      </c>
      <c r="D76" t="s">
        <v>51</v>
      </c>
      <c r="E76" t="s">
        <v>60</v>
      </c>
      <c r="F76">
        <v>20590</v>
      </c>
      <c r="G76">
        <v>33540</v>
      </c>
      <c r="H76">
        <v>16030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20590</v>
      </c>
      <c r="P76" t="s">
        <v>0</v>
      </c>
      <c r="Q76" t="s">
        <v>0</v>
      </c>
    </row>
    <row r="77" spans="1:17" ht="14.25">
      <c r="A77" t="str">
        <f>TEXT(3100202997697,"0000000000000")</f>
        <v>3100202997697</v>
      </c>
      <c r="B77" t="s">
        <v>106</v>
      </c>
      <c r="C77" t="str">
        <f>TEXT(3190,"0000000")</f>
        <v>0003190</v>
      </c>
      <c r="D77" t="s">
        <v>51</v>
      </c>
      <c r="E77" t="s">
        <v>60</v>
      </c>
      <c r="F77">
        <v>20920</v>
      </c>
      <c r="G77">
        <v>33540</v>
      </c>
      <c r="H77">
        <v>16030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20920</v>
      </c>
      <c r="P77" t="s">
        <v>0</v>
      </c>
      <c r="Q77" t="s">
        <v>0</v>
      </c>
    </row>
    <row r="78" spans="1:17" ht="14.25">
      <c r="A78" t="str">
        <f>TEXT(3580100156517,"0000000000000")</f>
        <v>3580100156517</v>
      </c>
      <c r="B78" t="s">
        <v>107</v>
      </c>
      <c r="C78" t="str">
        <f>TEXT(3191,"0000000")</f>
        <v>0003191</v>
      </c>
      <c r="D78" t="s">
        <v>51</v>
      </c>
      <c r="E78" t="s">
        <v>60</v>
      </c>
      <c r="F78">
        <v>24250</v>
      </c>
      <c r="G78">
        <v>33540</v>
      </c>
      <c r="H78">
        <v>27710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24250</v>
      </c>
      <c r="P78" t="s">
        <v>0</v>
      </c>
      <c r="Q78" t="s">
        <v>0</v>
      </c>
    </row>
    <row r="79" spans="1:17" ht="14.25">
      <c r="A79" t="str">
        <f>TEXT(3580400040468,"0000000000000")</f>
        <v>3580400040468</v>
      </c>
      <c r="B79" t="s">
        <v>108</v>
      </c>
      <c r="C79" t="str">
        <f>TEXT(3192,"0000000")</f>
        <v>0003192</v>
      </c>
      <c r="D79" t="s">
        <v>51</v>
      </c>
      <c r="E79" t="s">
        <v>60</v>
      </c>
      <c r="F79">
        <v>29710</v>
      </c>
      <c r="G79">
        <v>33540</v>
      </c>
      <c r="H79">
        <v>27710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29710</v>
      </c>
      <c r="P79" t="s">
        <v>0</v>
      </c>
      <c r="Q79" t="s">
        <v>0</v>
      </c>
    </row>
    <row r="80" spans="1:17" ht="14.25">
      <c r="A80" t="str">
        <f>TEXT(3440601188544,"0000000000000")</f>
        <v>3440601188544</v>
      </c>
      <c r="B80" t="s">
        <v>109</v>
      </c>
      <c r="C80" t="str">
        <f>TEXT(3194,"0000000")</f>
        <v>0003194</v>
      </c>
      <c r="D80" t="s">
        <v>51</v>
      </c>
      <c r="E80" t="s">
        <v>60</v>
      </c>
      <c r="F80">
        <v>18710</v>
      </c>
      <c r="G80">
        <v>33540</v>
      </c>
      <c r="H80">
        <v>16030</v>
      </c>
      <c r="K80">
        <f t="shared" si="10"/>
        <v>0</v>
      </c>
      <c r="L80">
        <f t="shared" si="11"/>
        <v>0</v>
      </c>
      <c r="M80">
        <f t="shared" si="12"/>
        <v>0</v>
      </c>
      <c r="N80">
        <f t="shared" si="13"/>
        <v>0</v>
      </c>
      <c r="O80">
        <f t="shared" si="14"/>
        <v>18710</v>
      </c>
      <c r="P80" t="s">
        <v>0</v>
      </c>
      <c r="Q80" t="s">
        <v>0</v>
      </c>
    </row>
    <row r="81" spans="1:17" ht="14.25">
      <c r="A81" t="str">
        <f>TEXT(3571000149421,"0000000000000")</f>
        <v>3571000149421</v>
      </c>
      <c r="B81" t="s">
        <v>110</v>
      </c>
      <c r="C81" t="str">
        <f>TEXT(3195,"0000000")</f>
        <v>0003195</v>
      </c>
      <c r="D81" t="s">
        <v>51</v>
      </c>
      <c r="E81" t="s">
        <v>60</v>
      </c>
      <c r="F81">
        <v>21930</v>
      </c>
      <c r="G81">
        <v>33540</v>
      </c>
      <c r="H81">
        <v>27710</v>
      </c>
      <c r="K81">
        <f t="shared" si="10"/>
        <v>0</v>
      </c>
      <c r="L81">
        <f t="shared" si="11"/>
        <v>0</v>
      </c>
      <c r="M81">
        <f t="shared" si="12"/>
        <v>0</v>
      </c>
      <c r="N81">
        <f t="shared" si="13"/>
        <v>0</v>
      </c>
      <c r="O81">
        <f t="shared" si="14"/>
        <v>21930</v>
      </c>
      <c r="P81" t="s">
        <v>0</v>
      </c>
      <c r="Q81" t="s">
        <v>0</v>
      </c>
    </row>
    <row r="82" spans="1:17" ht="14.25">
      <c r="A82" t="str">
        <f>TEXT(3310700663594,"0000000000000")</f>
        <v>3310700663594</v>
      </c>
      <c r="B82" t="s">
        <v>111</v>
      </c>
      <c r="C82" t="str">
        <f>TEXT(3196,"0000000")</f>
        <v>0003196</v>
      </c>
      <c r="D82" t="s">
        <v>51</v>
      </c>
      <c r="E82" t="s">
        <v>60</v>
      </c>
      <c r="F82">
        <v>22210</v>
      </c>
      <c r="G82">
        <v>33540</v>
      </c>
      <c r="H82">
        <v>27710</v>
      </c>
      <c r="K82">
        <f t="shared" si="10"/>
        <v>0</v>
      </c>
      <c r="L82">
        <f t="shared" si="11"/>
        <v>0</v>
      </c>
      <c r="M82">
        <f t="shared" si="12"/>
        <v>0</v>
      </c>
      <c r="N82">
        <f t="shared" si="13"/>
        <v>0</v>
      </c>
      <c r="O82">
        <f t="shared" si="14"/>
        <v>22210</v>
      </c>
      <c r="P82" t="s">
        <v>0</v>
      </c>
      <c r="Q82" t="s">
        <v>0</v>
      </c>
    </row>
    <row r="83" spans="1:17" ht="14.25">
      <c r="A83" t="str">
        <f>TEXT(3610400202033,"0000000000000")</f>
        <v>3610400202033</v>
      </c>
      <c r="B83" t="s">
        <v>112</v>
      </c>
      <c r="C83" t="str">
        <f>TEXT(3197,"0000000")</f>
        <v>0003197</v>
      </c>
      <c r="D83" t="s">
        <v>51</v>
      </c>
      <c r="E83" t="s">
        <v>60</v>
      </c>
      <c r="F83">
        <v>19770</v>
      </c>
      <c r="G83">
        <v>33540</v>
      </c>
      <c r="H83">
        <v>16030</v>
      </c>
      <c r="K83">
        <f t="shared" si="10"/>
        <v>0</v>
      </c>
      <c r="L83">
        <f t="shared" si="11"/>
        <v>0</v>
      </c>
      <c r="M83">
        <f t="shared" si="12"/>
        <v>0</v>
      </c>
      <c r="N83">
        <f t="shared" si="13"/>
        <v>0</v>
      </c>
      <c r="O83">
        <f t="shared" si="14"/>
        <v>19770</v>
      </c>
      <c r="P83" t="s">
        <v>0</v>
      </c>
      <c r="Q83" t="s">
        <v>0</v>
      </c>
    </row>
    <row r="84" spans="1:17" ht="14.25">
      <c r="A84" t="str">
        <f>TEXT(3349900951630,"0000000000000")</f>
        <v>3349900951630</v>
      </c>
      <c r="B84" t="s">
        <v>113</v>
      </c>
      <c r="C84" t="str">
        <f>TEXT(3198,"0000000")</f>
        <v>0003198</v>
      </c>
      <c r="D84" t="s">
        <v>51</v>
      </c>
      <c r="E84" t="s">
        <v>60</v>
      </c>
      <c r="F84">
        <v>20920</v>
      </c>
      <c r="G84">
        <v>33540</v>
      </c>
      <c r="H84">
        <v>16030</v>
      </c>
      <c r="K84">
        <f t="shared" si="10"/>
        <v>0</v>
      </c>
      <c r="L84">
        <f t="shared" si="11"/>
        <v>0</v>
      </c>
      <c r="M84">
        <f t="shared" si="12"/>
        <v>0</v>
      </c>
      <c r="N84">
        <f t="shared" si="13"/>
        <v>0</v>
      </c>
      <c r="O84">
        <f t="shared" si="14"/>
        <v>20920</v>
      </c>
      <c r="P84" t="s">
        <v>0</v>
      </c>
      <c r="Q84" t="s">
        <v>0</v>
      </c>
    </row>
    <row r="85" spans="1:17" ht="14.25">
      <c r="A85" t="str">
        <f>TEXT(3190300479666,"0000000000000")</f>
        <v>3190300479666</v>
      </c>
      <c r="B85" t="s">
        <v>114</v>
      </c>
      <c r="C85" t="str">
        <f>TEXT(3199,"0000000")</f>
        <v>0003199</v>
      </c>
      <c r="D85" t="s">
        <v>51</v>
      </c>
      <c r="E85" t="s">
        <v>60</v>
      </c>
      <c r="F85">
        <v>24250</v>
      </c>
      <c r="G85">
        <v>33540</v>
      </c>
      <c r="H85">
        <v>27710</v>
      </c>
      <c r="K85">
        <f t="shared" si="10"/>
        <v>0</v>
      </c>
      <c r="L85">
        <f t="shared" si="11"/>
        <v>0</v>
      </c>
      <c r="M85">
        <f t="shared" si="12"/>
        <v>0</v>
      </c>
      <c r="N85">
        <f t="shared" si="13"/>
        <v>0</v>
      </c>
      <c r="O85">
        <f t="shared" si="14"/>
        <v>24250</v>
      </c>
      <c r="P85" t="s">
        <v>0</v>
      </c>
      <c r="Q85" t="s">
        <v>0</v>
      </c>
    </row>
    <row r="86" spans="1:17" ht="14.25">
      <c r="A86" t="str">
        <f>TEXT(3540400644380,"0000000000000")</f>
        <v>3540400644380</v>
      </c>
      <c r="B86" t="s">
        <v>115</v>
      </c>
      <c r="C86" t="str">
        <f>TEXT(3201,"0000000")</f>
        <v>0003201</v>
      </c>
      <c r="D86" t="s">
        <v>51</v>
      </c>
      <c r="E86" t="s">
        <v>60</v>
      </c>
      <c r="F86">
        <v>23880</v>
      </c>
      <c r="G86">
        <v>33540</v>
      </c>
      <c r="H86">
        <v>27710</v>
      </c>
      <c r="K86">
        <f t="shared" si="10"/>
        <v>0</v>
      </c>
      <c r="L86">
        <f t="shared" si="11"/>
        <v>0</v>
      </c>
      <c r="M86">
        <f t="shared" si="12"/>
        <v>0</v>
      </c>
      <c r="N86">
        <f t="shared" si="13"/>
        <v>0</v>
      </c>
      <c r="O86">
        <f t="shared" si="14"/>
        <v>23880</v>
      </c>
      <c r="P86" t="s">
        <v>0</v>
      </c>
      <c r="Q86" t="s">
        <v>0</v>
      </c>
    </row>
    <row r="87" spans="1:17" ht="14.25">
      <c r="A87" t="str">
        <f>TEXT(5549900001270,"0000000000000")</f>
        <v>5549900001270</v>
      </c>
      <c r="B87" t="s">
        <v>116</v>
      </c>
      <c r="C87" t="str">
        <f>TEXT(3202,"0000000")</f>
        <v>0003202</v>
      </c>
      <c r="D87" t="s">
        <v>51</v>
      </c>
      <c r="E87" t="s">
        <v>60</v>
      </c>
      <c r="F87">
        <v>21930</v>
      </c>
      <c r="G87">
        <v>33540</v>
      </c>
      <c r="H87">
        <v>27710</v>
      </c>
      <c r="K87">
        <f t="shared" si="10"/>
        <v>0</v>
      </c>
      <c r="L87">
        <f t="shared" si="11"/>
        <v>0</v>
      </c>
      <c r="M87">
        <f t="shared" si="12"/>
        <v>0</v>
      </c>
      <c r="N87">
        <f t="shared" si="13"/>
        <v>0</v>
      </c>
      <c r="O87">
        <f t="shared" si="14"/>
        <v>21930</v>
      </c>
      <c r="P87" t="s">
        <v>0</v>
      </c>
      <c r="Q87" t="s">
        <v>0</v>
      </c>
    </row>
    <row r="88" spans="1:17" ht="14.25">
      <c r="A88" t="str">
        <f>TEXT(3569900059689,"0000000000000")</f>
        <v>3569900059689</v>
      </c>
      <c r="B88" t="s">
        <v>117</v>
      </c>
      <c r="C88" t="str">
        <f>TEXT(3203,"0000000")</f>
        <v>0003203</v>
      </c>
      <c r="D88" t="s">
        <v>51</v>
      </c>
      <c r="E88" t="s">
        <v>60</v>
      </c>
      <c r="F88">
        <v>24250</v>
      </c>
      <c r="G88">
        <v>33540</v>
      </c>
      <c r="H88">
        <v>27710</v>
      </c>
      <c r="K88">
        <f t="shared" si="10"/>
        <v>0</v>
      </c>
      <c r="L88">
        <f t="shared" si="11"/>
        <v>0</v>
      </c>
      <c r="M88">
        <f t="shared" si="12"/>
        <v>0</v>
      </c>
      <c r="N88">
        <f t="shared" si="13"/>
        <v>0</v>
      </c>
      <c r="O88">
        <f t="shared" si="14"/>
        <v>24250</v>
      </c>
      <c r="P88" t="s">
        <v>0</v>
      </c>
      <c r="Q88" t="s">
        <v>0</v>
      </c>
    </row>
    <row r="89" spans="1:17" ht="14.25">
      <c r="A89" t="str">
        <f>TEXT(3540400723085,"0000000000000")</f>
        <v>3540400723085</v>
      </c>
      <c r="B89" t="s">
        <v>118</v>
      </c>
      <c r="C89" t="str">
        <f>TEXT(3204,"0000000")</f>
        <v>0003204</v>
      </c>
      <c r="D89" t="s">
        <v>51</v>
      </c>
      <c r="E89" t="s">
        <v>60</v>
      </c>
      <c r="F89">
        <v>22800</v>
      </c>
      <c r="G89">
        <v>33540</v>
      </c>
      <c r="H89">
        <v>27710</v>
      </c>
      <c r="K89">
        <f t="shared" si="10"/>
        <v>0</v>
      </c>
      <c r="L89">
        <f t="shared" si="11"/>
        <v>0</v>
      </c>
      <c r="M89">
        <f t="shared" si="12"/>
        <v>0</v>
      </c>
      <c r="N89">
        <f t="shared" si="13"/>
        <v>0</v>
      </c>
      <c r="O89">
        <f t="shared" si="14"/>
        <v>22800</v>
      </c>
      <c r="P89" t="s">
        <v>0</v>
      </c>
      <c r="Q89" t="s">
        <v>0</v>
      </c>
    </row>
    <row r="90" spans="1:17" ht="14.25">
      <c r="A90" t="str">
        <f>TEXT(3559900200136,"0000000000000")</f>
        <v>3559900200136</v>
      </c>
      <c r="B90" t="s">
        <v>119</v>
      </c>
      <c r="C90" t="str">
        <f>TEXT(3205,"0000000")</f>
        <v>0003205</v>
      </c>
      <c r="D90" t="s">
        <v>51</v>
      </c>
      <c r="E90" t="s">
        <v>60</v>
      </c>
      <c r="F90">
        <v>22580</v>
      </c>
      <c r="G90">
        <v>33540</v>
      </c>
      <c r="H90">
        <v>27710</v>
      </c>
      <c r="K90">
        <f t="shared" si="10"/>
        <v>0</v>
      </c>
      <c r="L90">
        <f t="shared" si="11"/>
        <v>0</v>
      </c>
      <c r="M90">
        <f t="shared" si="12"/>
        <v>0</v>
      </c>
      <c r="N90">
        <f t="shared" si="13"/>
        <v>0</v>
      </c>
      <c r="O90">
        <f t="shared" si="14"/>
        <v>22580</v>
      </c>
      <c r="P90" t="s">
        <v>0</v>
      </c>
      <c r="Q90" t="s">
        <v>0</v>
      </c>
    </row>
    <row r="91" spans="1:17" ht="14.25">
      <c r="A91" t="str">
        <f>TEXT(3180300271356,"0000000000000")</f>
        <v>3180300271356</v>
      </c>
      <c r="B91" t="s">
        <v>120</v>
      </c>
      <c r="C91" t="str">
        <f>TEXT(3206,"0000000")</f>
        <v>0003206</v>
      </c>
      <c r="D91" t="s">
        <v>51</v>
      </c>
      <c r="E91" t="s">
        <v>60</v>
      </c>
      <c r="F91">
        <v>21000</v>
      </c>
      <c r="G91">
        <v>33540</v>
      </c>
      <c r="H91">
        <v>16030</v>
      </c>
      <c r="K91">
        <f t="shared" si="10"/>
        <v>0</v>
      </c>
      <c r="L91">
        <f t="shared" si="11"/>
        <v>0</v>
      </c>
      <c r="M91">
        <f t="shared" si="12"/>
        <v>0</v>
      </c>
      <c r="N91">
        <f t="shared" si="13"/>
        <v>0</v>
      </c>
      <c r="O91">
        <f t="shared" si="14"/>
        <v>21000</v>
      </c>
      <c r="P91" t="s">
        <v>0</v>
      </c>
      <c r="Q91" t="s">
        <v>0</v>
      </c>
    </row>
    <row r="92" spans="1:17" ht="14.25">
      <c r="A92" t="str">
        <f>TEXT(3560500353433,"0000000000000")</f>
        <v>3560500353433</v>
      </c>
      <c r="B92" t="s">
        <v>121</v>
      </c>
      <c r="C92" t="str">
        <f>TEXT(3207,"0000000")</f>
        <v>0003207</v>
      </c>
      <c r="D92" t="s">
        <v>51</v>
      </c>
      <c r="E92" t="s">
        <v>60</v>
      </c>
      <c r="F92">
        <v>18370</v>
      </c>
      <c r="G92">
        <v>33540</v>
      </c>
      <c r="H92">
        <v>16030</v>
      </c>
      <c r="K92">
        <f t="shared" si="10"/>
        <v>0</v>
      </c>
      <c r="L92">
        <f t="shared" si="11"/>
        <v>0</v>
      </c>
      <c r="M92">
        <f t="shared" si="12"/>
        <v>0</v>
      </c>
      <c r="N92">
        <f t="shared" si="13"/>
        <v>0</v>
      </c>
      <c r="O92">
        <f t="shared" si="14"/>
        <v>18370</v>
      </c>
      <c r="P92" t="s">
        <v>0</v>
      </c>
      <c r="Q92" t="s">
        <v>0</v>
      </c>
    </row>
    <row r="93" spans="1:17" ht="14.25">
      <c r="A93" t="str">
        <f>TEXT(3100800379253,"0000000000000")</f>
        <v>3100800379253</v>
      </c>
      <c r="B93" t="s">
        <v>122</v>
      </c>
      <c r="C93" t="str">
        <f>TEXT(3208,"0000000")</f>
        <v>0003208</v>
      </c>
      <c r="D93" t="s">
        <v>51</v>
      </c>
      <c r="E93" t="s">
        <v>60</v>
      </c>
      <c r="F93">
        <v>23380</v>
      </c>
      <c r="G93">
        <v>33540</v>
      </c>
      <c r="H93">
        <v>27710</v>
      </c>
      <c r="K93">
        <f t="shared" si="10"/>
        <v>0</v>
      </c>
      <c r="L93">
        <f t="shared" si="11"/>
        <v>0</v>
      </c>
      <c r="M93">
        <f t="shared" si="12"/>
        <v>0</v>
      </c>
      <c r="N93">
        <f t="shared" si="13"/>
        <v>0</v>
      </c>
      <c r="O93">
        <f t="shared" si="14"/>
        <v>23380</v>
      </c>
      <c r="P93" t="s">
        <v>0</v>
      </c>
      <c r="Q93" t="s">
        <v>0</v>
      </c>
    </row>
    <row r="94" spans="1:17" ht="14.25">
      <c r="A94" t="str">
        <f>TEXT(3501500413861,"0000000000000")</f>
        <v>3501500413861</v>
      </c>
      <c r="B94" t="s">
        <v>123</v>
      </c>
      <c r="C94" t="str">
        <f>TEXT(1675,"0000000")</f>
        <v>0001675</v>
      </c>
      <c r="D94" t="s">
        <v>124</v>
      </c>
      <c r="E94" t="s">
        <v>125</v>
      </c>
      <c r="F94">
        <v>7350</v>
      </c>
      <c r="G94">
        <v>18190</v>
      </c>
      <c r="H94">
        <v>10790</v>
      </c>
      <c r="K94">
        <f t="shared" si="10"/>
        <v>0</v>
      </c>
      <c r="L94">
        <f t="shared" si="11"/>
        <v>0</v>
      </c>
      <c r="M94">
        <f t="shared" si="12"/>
        <v>0</v>
      </c>
      <c r="N94">
        <f t="shared" si="13"/>
        <v>0</v>
      </c>
      <c r="O94">
        <f t="shared" si="14"/>
        <v>7350</v>
      </c>
      <c r="P94" t="s">
        <v>0</v>
      </c>
      <c r="Q94" t="s">
        <v>0</v>
      </c>
    </row>
    <row r="95" spans="1:17" ht="14.25">
      <c r="A95" t="str">
        <f>TEXT(3400100889663,"0000000000000")</f>
        <v>3400100889663</v>
      </c>
      <c r="B95" t="s">
        <v>126</v>
      </c>
      <c r="C95" t="str">
        <f>TEXT(2091,"0000000")</f>
        <v>0002091</v>
      </c>
      <c r="D95" t="s">
        <v>70</v>
      </c>
      <c r="E95" t="s">
        <v>125</v>
      </c>
      <c r="F95">
        <v>11360</v>
      </c>
      <c r="G95">
        <v>18190</v>
      </c>
      <c r="H95">
        <v>10790</v>
      </c>
      <c r="K95">
        <f t="shared" si="10"/>
        <v>0</v>
      </c>
      <c r="L95">
        <f t="shared" si="11"/>
        <v>0</v>
      </c>
      <c r="M95">
        <f t="shared" si="12"/>
        <v>0</v>
      </c>
      <c r="N95">
        <f t="shared" si="13"/>
        <v>0</v>
      </c>
      <c r="O95">
        <f t="shared" si="14"/>
        <v>11360</v>
      </c>
      <c r="P95" t="s">
        <v>0</v>
      </c>
      <c r="Q95" t="s">
        <v>0</v>
      </c>
    </row>
    <row r="96" spans="1:17" ht="14.25">
      <c r="A96" t="str">
        <f>TEXT(3420500230278,"0000000000000")</f>
        <v>3420500230278</v>
      </c>
      <c r="B96" t="s">
        <v>127</v>
      </c>
      <c r="C96" t="str">
        <f>TEXT(3193,"0000000")</f>
        <v>0003193</v>
      </c>
      <c r="D96" t="s">
        <v>51</v>
      </c>
      <c r="E96" t="s">
        <v>125</v>
      </c>
      <c r="F96">
        <v>17720</v>
      </c>
      <c r="G96">
        <v>18190</v>
      </c>
      <c r="H96">
        <v>15730</v>
      </c>
      <c r="K96">
        <f t="shared" si="10"/>
        <v>0</v>
      </c>
      <c r="L96">
        <f t="shared" si="11"/>
        <v>0</v>
      </c>
      <c r="M96">
        <f t="shared" si="12"/>
        <v>0</v>
      </c>
      <c r="N96">
        <f t="shared" si="13"/>
        <v>0</v>
      </c>
      <c r="O96">
        <f t="shared" si="14"/>
        <v>17720</v>
      </c>
      <c r="P96" t="s">
        <v>0</v>
      </c>
      <c r="Q96" t="s">
        <v>0</v>
      </c>
    </row>
    <row r="97" spans="12:15" ht="14.25">
      <c r="L97" t="s">
        <v>128</v>
      </c>
      <c r="N97">
        <f>SUM($N7:$N96)</f>
        <v>0</v>
      </c>
      <c r="O97">
        <v>2329110</v>
      </c>
    </row>
    <row r="98" spans="12:14" ht="14.25">
      <c r="L98" t="s">
        <v>129</v>
      </c>
      <c r="N98">
        <v>69370</v>
      </c>
    </row>
    <row r="99" ht="14.25">
      <c r="N99">
        <f>$N98-$N97</f>
        <v>69370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2010-12-03T05:20:39Z</dcterms:created>
  <dcterms:modified xsi:type="dcterms:W3CDTF">2010-12-13T03:17:35Z</dcterms:modified>
  <cp:category/>
  <cp:version/>
  <cp:contentType/>
  <cp:contentStatus/>
</cp:coreProperties>
</file>