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4845" activeTab="0"/>
  </bookViews>
  <sheets>
    <sheet name="สำนักฯ2" sheetId="1" r:id="rId1"/>
  </sheets>
  <definedNames/>
  <calcPr fullCalcOnLoad="1"/>
</workbook>
</file>

<file path=xl/sharedStrings.xml><?xml version="1.0" encoding="utf-8"?>
<sst xmlns="http://schemas.openxmlformats.org/spreadsheetml/2006/main" count="421" uniqueCount="114">
  <si>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</si>
  <si>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</si>
  <si>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2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</si>
  <si>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</si>
  <si>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</si>
  <si>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</si>
  <si>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</si>
  <si>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</si>
  <si>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</si>
  <si>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</si>
  <si>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</si>
  <si>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</si>
  <si>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</si>
  <si>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</si>
  <si>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</si>
  <si>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</si>
  <si>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</si>
  <si>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</si>
  <si>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</si>
  <si>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</si>
  <si>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</si>
  <si>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</si>
  <si>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</si>
  <si>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</si>
  <si>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</si>
  <si>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</si>
  <si>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</si>
  <si>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</si>
  <si>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</si>
  <si>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พงษ์เดช รัตนานุกูล</t>
  </si>
  <si>
    <t>นักวิชาการป่าไม้</t>
  </si>
  <si>
    <t>ชำนาญการ</t>
  </si>
  <si>
    <t>นาย สมพงษ์ ใหญ่วงศ์</t>
  </si>
  <si>
    <t>นาย ประพันธ์ มั่นกันนาน</t>
  </si>
  <si>
    <t>นาย เทพณรงค์ ยะสุข</t>
  </si>
  <si>
    <t>นาง ศิริลักษณ์ สุวรรณคำ</t>
  </si>
  <si>
    <t>นาย สาโรช วงศ์วิเชียร</t>
  </si>
  <si>
    <t>นาย เกรียงกริช อรรฐาเมศร์</t>
  </si>
  <si>
    <t>นาย ภาณุ กัมพลานนท์</t>
  </si>
  <si>
    <t>นาย ไพรัตน์ พลอยประดิษฐ์</t>
  </si>
  <si>
    <t>นาย พงษ์ประพันธ์ บัณฑิตศศิกุล</t>
  </si>
  <si>
    <t>นาย รัฐภาคย์ ศรีน้อย</t>
  </si>
  <si>
    <t>นาย ประสงค์ วงศ์วนารัตน์</t>
  </si>
  <si>
    <t>นาย ชัยวัฒน์ พุ่มพวง</t>
  </si>
  <si>
    <t>นาย โอภาส นามนคร</t>
  </si>
  <si>
    <t>นาย ไชยยศ ธรรมพิทักษ์</t>
  </si>
  <si>
    <t>นาย วรเดช กึกก้อง</t>
  </si>
  <si>
    <t>นาย ชาญณรงค์ สุวรรณคำ</t>
  </si>
  <si>
    <t>ปฏิบัติการ</t>
  </si>
  <si>
    <t>นาย ชโลธร ชุมภูกุล</t>
  </si>
  <si>
    <t>นาย ชัยวัฒน์ แสงศรีจันทร์</t>
  </si>
  <si>
    <t>นาย ทนงศักดิ์ ธรรมโม</t>
  </si>
  <si>
    <t>เจ้าพนักงานป่าไม้</t>
  </si>
  <si>
    <t>อาวุโส</t>
  </si>
  <si>
    <t>นาย เอนก ศักดิ์โสภิน</t>
  </si>
  <si>
    <t>นาย จำรัส อินต๊ะ</t>
  </si>
  <si>
    <t>นาย วุฒิศักดิ์ นราพันธุ์</t>
  </si>
  <si>
    <t>นาย รัตนพงษ์ ถิ่นสุข</t>
  </si>
  <si>
    <t>ชำนาญงาน</t>
  </si>
  <si>
    <t>นาย อำพล พัชระกุล</t>
  </si>
  <si>
    <t>นาย ประสิทธิ์ ท่าช้าง</t>
  </si>
  <si>
    <t>นาย ไกรวุฒิ วรรณคำ</t>
  </si>
  <si>
    <t>นาย มานพ ชอบเรียน</t>
  </si>
  <si>
    <t>นาย สงคราม ขาวสะอาด</t>
  </si>
  <si>
    <t>นาย สุเทพ ลิขิตแสนภู</t>
  </si>
  <si>
    <t>นาย พิพัฒน์ สุดเสน่ห์</t>
  </si>
  <si>
    <t>นาย ชาตรี สัทธรรมนุวงศ์</t>
  </si>
  <si>
    <t>นาย ประนอม ใจอ่อน</t>
  </si>
  <si>
    <t>นาย อดิศักดิ์ แดงสกุล</t>
  </si>
  <si>
    <t>นาย สุบิล ปุกคำ</t>
  </si>
  <si>
    <t>นาย ธวัชชัย สุวรรณโน</t>
  </si>
  <si>
    <t>นายช่างสำรวจ</t>
  </si>
  <si>
    <t>นาย ศุภชัย วิเศษกุล</t>
  </si>
  <si>
    <t>นาย มานิต ภุมมะ</t>
  </si>
  <si>
    <t>นาย รุ่งโรจน์ ปรัชญา</t>
  </si>
  <si>
    <t>นาย เจษฎา เงินทอง</t>
  </si>
  <si>
    <t>นาย ลิขิต วงศ์วชิระนนท์</t>
  </si>
  <si>
    <t>นาย ดนัย อินทรสมใจ</t>
  </si>
  <si>
    <t>นาย ประสาน วรเพชรายุทธ</t>
  </si>
  <si>
    <t>นาย ณัฐชนน คนสูง</t>
  </si>
  <si>
    <t>นาย ปัญญา ทนันชัย</t>
  </si>
  <si>
    <t>นาย ภาณุ ชมภูมิ่ง</t>
  </si>
  <si>
    <t>นาย สมเกียรติ กาศติ๊บ</t>
  </si>
  <si>
    <t>นาย ประดิษฐ์ กันทร</t>
  </si>
  <si>
    <t>นาย สุภาพ วงศ์ดวง</t>
  </si>
  <si>
    <t>นาย รัตนเกียรติ กังวาลจริยกุล</t>
  </si>
  <si>
    <t>นาย อานุภาพ เจริญไชย</t>
  </si>
  <si>
    <t>นาย พนัส เชื้อสะอาด</t>
  </si>
  <si>
    <t>นาย ถวิล จันธิยศ</t>
  </si>
  <si>
    <t>นาย ทองคำ ธรรมสละ</t>
  </si>
  <si>
    <t>นาย เสน่ห์ ปัญญาวงศ์</t>
  </si>
  <si>
    <t>นาย เมฆ ช่างฆ้อง</t>
  </si>
  <si>
    <t>นาย ฐานันดร หอมนาน</t>
  </si>
  <si>
    <t>นาย นิวัติ มีวรรณสุขกุล</t>
  </si>
  <si>
    <t>นาย อำนวย เกิดกัน</t>
  </si>
  <si>
    <t>นาย ดำรง หาญอาษา</t>
  </si>
  <si>
    <t>นาย เดชา เจือกโว้น</t>
  </si>
  <si>
    <t>นาย วิชัย วิใจคำ</t>
  </si>
  <si>
    <t>นาย สมเดช ขวัญอ่อน</t>
  </si>
  <si>
    <t>นาย ประโยชน์ สุวรรณวงศ์</t>
  </si>
  <si>
    <t>นาย ธวัชชัย ฤทธิ์มณี</t>
  </si>
  <si>
    <t>นาย นิวัตร มั่งมี</t>
  </si>
  <si>
    <t>นาย วัชระ ศักดิ์เจริญ</t>
  </si>
  <si>
    <t>นาย สายฝน คุณะดอย</t>
  </si>
  <si>
    <t>นาย โกศล พิมสาร</t>
  </si>
  <si>
    <t>นาย อุดร ทองศิริกุล</t>
  </si>
  <si>
    <t>นาย สัมฤทธิ์ ฉลอม</t>
  </si>
  <si>
    <t>นางสาว อ่อนหวาน ตะปวน</t>
  </si>
  <si>
    <t>เจ้าพนักงานธุรการ</t>
  </si>
  <si>
    <t>ปฎิบัติงาน</t>
  </si>
  <si>
    <t>นาย สมนึก เนียมศรี</t>
  </si>
  <si>
    <t>บรรจุเมื่อ 02/08/2553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</si>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</sst>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TEXT(3249900224275,"0000000000000")</f>
        <v>3249900224275</v>
      </c>
      <c r="B7" t="s">
        <v>29</v>
      </c>
      <c r="C7" t="str">
        <f>TEXT(357,"0000000")</f>
        <v>0000357</v>
      </c>
      <c r="D7" t="s">
        <v>30</v>
      </c>
      <c r="E7" t="s">
        <v>31</v>
      </c>
      <c r="F7">
        <v>36020</v>
      </c>
      <c r="G7">
        <v>36020</v>
      </c>
      <c r="H7">
        <v>30600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36020</v>
      </c>
      <c r="P7" t="s">
        <v>0</v>
      </c>
      <c r="Q7" t="s">
        <v>0</v>
      </c>
    </row>
    <row r="8" spans="1:17" ht="14.25">
      <c r="A8" t="str">
        <f>TEXT(3570100141731,"0000000000000")</f>
        <v>3570100141731</v>
      </c>
      <c r="B8" t="s">
        <v>32</v>
      </c>
      <c r="C8" t="str">
        <f>TEXT(360,"0000000")</f>
        <v>0000360</v>
      </c>
      <c r="D8" t="s">
        <v>30</v>
      </c>
      <c r="E8" t="s">
        <v>31</v>
      </c>
      <c r="F8">
        <v>29400</v>
      </c>
      <c r="G8">
        <v>36020</v>
      </c>
      <c r="H8">
        <v>30600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29400</v>
      </c>
      <c r="P8" t="s">
        <v>0</v>
      </c>
      <c r="Q8" t="s">
        <v>0</v>
      </c>
    </row>
    <row r="9" spans="1:17" ht="14.25">
      <c r="A9" t="str">
        <f>TEXT(3110102191402,"0000000000000")</f>
        <v>3110102191402</v>
      </c>
      <c r="B9" t="s">
        <v>33</v>
      </c>
      <c r="C9" t="str">
        <f>TEXT(517,"0000000")</f>
        <v>0000517</v>
      </c>
      <c r="D9" t="s">
        <v>30</v>
      </c>
      <c r="E9" t="s">
        <v>31</v>
      </c>
      <c r="F9">
        <v>22390</v>
      </c>
      <c r="G9">
        <v>36020</v>
      </c>
      <c r="H9">
        <v>20350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22390</v>
      </c>
      <c r="P9" t="s">
        <v>0</v>
      </c>
      <c r="Q9" t="s">
        <v>0</v>
      </c>
    </row>
    <row r="10" spans="1:17" ht="14.25">
      <c r="A10" t="str">
        <f>TEXT(3540300054149,"0000000000000")</f>
        <v>3540300054149</v>
      </c>
      <c r="B10" t="s">
        <v>34</v>
      </c>
      <c r="C10" t="str">
        <f>TEXT(735,"0000000")</f>
        <v>0000735</v>
      </c>
      <c r="D10" t="s">
        <v>30</v>
      </c>
      <c r="E10" t="s">
        <v>31</v>
      </c>
      <c r="F10">
        <v>17130</v>
      </c>
      <c r="G10">
        <v>36020</v>
      </c>
      <c r="H10">
        <v>20350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17130</v>
      </c>
      <c r="P10" t="s">
        <v>0</v>
      </c>
      <c r="Q10" t="s">
        <v>0</v>
      </c>
    </row>
    <row r="11" spans="1:17" ht="14.25">
      <c r="A11" t="str">
        <f>TEXT(3570400221586,"0000000000000")</f>
        <v>3570400221586</v>
      </c>
      <c r="B11" t="s">
        <v>35</v>
      </c>
      <c r="C11" t="str">
        <f>TEXT(842,"0000000")</f>
        <v>0000842</v>
      </c>
      <c r="D11" t="s">
        <v>30</v>
      </c>
      <c r="E11" t="s">
        <v>31</v>
      </c>
      <c r="F11">
        <v>15860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15860</v>
      </c>
      <c r="P11" t="s">
        <v>0</v>
      </c>
      <c r="Q11" t="s">
        <v>0</v>
      </c>
    </row>
    <row r="12" spans="1:17" ht="14.25">
      <c r="A12" t="str">
        <f>TEXT(3659900743368,"0000000000000")</f>
        <v>3659900743368</v>
      </c>
      <c r="B12" t="s">
        <v>36</v>
      </c>
      <c r="C12" t="str">
        <f>TEXT(1094,"0000000")</f>
        <v>0001094</v>
      </c>
      <c r="D12" t="s">
        <v>30</v>
      </c>
      <c r="E12" t="s">
        <v>31</v>
      </c>
      <c r="F12">
        <v>36020</v>
      </c>
      <c r="G12">
        <v>36020</v>
      </c>
      <c r="H12">
        <v>30600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36020</v>
      </c>
      <c r="P12" t="s">
        <v>0</v>
      </c>
      <c r="Q12" t="s">
        <v>0</v>
      </c>
    </row>
    <row r="13" spans="1:17" ht="14.25">
      <c r="A13" t="str">
        <f>TEXT(3100501057050,"0000000000000")</f>
        <v>3100501057050</v>
      </c>
      <c r="B13" t="s">
        <v>37</v>
      </c>
      <c r="C13" t="str">
        <f>TEXT(1889,"0000000")</f>
        <v>0001889</v>
      </c>
      <c r="D13" t="s">
        <v>30</v>
      </c>
      <c r="E13" t="s">
        <v>31</v>
      </c>
      <c r="F13">
        <v>36020</v>
      </c>
      <c r="G13">
        <v>36020</v>
      </c>
      <c r="H13">
        <v>30600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36020</v>
      </c>
      <c r="P13" t="s">
        <v>0</v>
      </c>
      <c r="Q13" t="s">
        <v>0</v>
      </c>
    </row>
    <row r="14" spans="1:17" ht="14.25">
      <c r="A14" t="str">
        <f>TEXT(3300700018397,"0000000000000")</f>
        <v>3300700018397</v>
      </c>
      <c r="B14" t="s">
        <v>38</v>
      </c>
      <c r="C14" t="str">
        <f>TEXT(1890,"0000000")</f>
        <v>0001890</v>
      </c>
      <c r="D14" t="s">
        <v>30</v>
      </c>
      <c r="E14" t="s">
        <v>31</v>
      </c>
      <c r="F14">
        <v>29340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29340</v>
      </c>
      <c r="P14" t="s">
        <v>0</v>
      </c>
      <c r="Q14" t="s">
        <v>0</v>
      </c>
    </row>
    <row r="15" spans="1:17" ht="14.25">
      <c r="A15" t="str">
        <f>TEXT(3579900110722,"0000000000000")</f>
        <v>3579900110722</v>
      </c>
      <c r="B15" t="s">
        <v>39</v>
      </c>
      <c r="C15" t="str">
        <f>TEXT(2065,"0000000")</f>
        <v>0002065</v>
      </c>
      <c r="D15" t="s">
        <v>30</v>
      </c>
      <c r="E15" t="s">
        <v>31</v>
      </c>
      <c r="F15">
        <v>36020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36020</v>
      </c>
      <c r="P15" t="s">
        <v>0</v>
      </c>
      <c r="Q15" t="s">
        <v>0</v>
      </c>
    </row>
    <row r="16" spans="1:17" ht="14.25">
      <c r="A16" t="str">
        <f>TEXT(3560200031228,"0000000000000")</f>
        <v>3560200031228</v>
      </c>
      <c r="B16" t="s">
        <v>40</v>
      </c>
      <c r="C16" t="str">
        <f>TEXT(2069,"0000000")</f>
        <v>0002069</v>
      </c>
      <c r="D16" t="s">
        <v>30</v>
      </c>
      <c r="E16" t="s">
        <v>31</v>
      </c>
      <c r="F16">
        <v>17540</v>
      </c>
      <c r="G16">
        <v>36020</v>
      </c>
      <c r="H16">
        <v>20350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17540</v>
      </c>
      <c r="P16" t="s">
        <v>0</v>
      </c>
      <c r="Q16" t="s">
        <v>0</v>
      </c>
    </row>
    <row r="17" spans="1:17" ht="14.25">
      <c r="A17" t="str">
        <f>TEXT(3579900311850,"0000000000000")</f>
        <v>3579900311850</v>
      </c>
      <c r="B17" t="s">
        <v>41</v>
      </c>
      <c r="C17" t="str">
        <f>TEXT(2124,"0000000")</f>
        <v>0002124</v>
      </c>
      <c r="D17" t="s">
        <v>30</v>
      </c>
      <c r="E17" t="s">
        <v>31</v>
      </c>
      <c r="F17">
        <v>25930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25930</v>
      </c>
      <c r="P17" t="s">
        <v>0</v>
      </c>
      <c r="Q17" t="s">
        <v>0</v>
      </c>
    </row>
    <row r="18" spans="1:17" ht="14.25">
      <c r="A18" t="str">
        <f>TEXT(3650800581279,"0000000000000")</f>
        <v>3650800581279</v>
      </c>
      <c r="B18" t="s">
        <v>42</v>
      </c>
      <c r="C18" t="str">
        <f>TEXT(2795,"0000000")</f>
        <v>0002795</v>
      </c>
      <c r="D18" t="s">
        <v>30</v>
      </c>
      <c r="E18" t="s">
        <v>31</v>
      </c>
      <c r="F18">
        <v>30090</v>
      </c>
      <c r="G18">
        <v>36020</v>
      </c>
      <c r="H18">
        <v>30600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30090</v>
      </c>
      <c r="P18" t="s">
        <v>0</v>
      </c>
      <c r="Q18" t="s">
        <v>0</v>
      </c>
    </row>
    <row r="19" spans="1:17" ht="14.25">
      <c r="A19" t="str">
        <f>TEXT(3540400328623,"0000000000000")</f>
        <v>3540400328623</v>
      </c>
      <c r="B19" t="s">
        <v>43</v>
      </c>
      <c r="C19" t="str">
        <f>TEXT(2823,"0000000")</f>
        <v>0002823</v>
      </c>
      <c r="D19" t="s">
        <v>30</v>
      </c>
      <c r="E19" t="s">
        <v>31</v>
      </c>
      <c r="F19">
        <v>30550</v>
      </c>
      <c r="G19">
        <v>36020</v>
      </c>
      <c r="H19">
        <v>30600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30550</v>
      </c>
      <c r="P19" t="s">
        <v>0</v>
      </c>
      <c r="Q19" t="s">
        <v>0</v>
      </c>
    </row>
    <row r="20" spans="1:17" ht="14.25">
      <c r="A20" t="str">
        <f>TEXT(3571200031407,"0000000000000")</f>
        <v>3571200031407</v>
      </c>
      <c r="B20" t="s">
        <v>44</v>
      </c>
      <c r="C20" t="str">
        <f>TEXT(2825,"0000000")</f>
        <v>0002825</v>
      </c>
      <c r="D20" t="s">
        <v>30</v>
      </c>
      <c r="E20" t="s">
        <v>31</v>
      </c>
      <c r="F20">
        <v>30090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30090</v>
      </c>
      <c r="P20" t="s">
        <v>0</v>
      </c>
      <c r="Q20" t="s">
        <v>0</v>
      </c>
    </row>
    <row r="21" spans="1:17" ht="14.25">
      <c r="A21" t="str">
        <f>TEXT(3579900274504,"0000000000000")</f>
        <v>3579900274504</v>
      </c>
      <c r="B21" t="s">
        <v>45</v>
      </c>
      <c r="C21" t="str">
        <f>TEXT(3164,"0000000")</f>
        <v>0003164</v>
      </c>
      <c r="D21" t="s">
        <v>30</v>
      </c>
      <c r="E21" t="s">
        <v>31</v>
      </c>
      <c r="F21">
        <v>30400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30400</v>
      </c>
      <c r="P21" t="s">
        <v>0</v>
      </c>
      <c r="Q21" t="s">
        <v>0</v>
      </c>
    </row>
    <row r="22" spans="1:17" ht="14.25">
      <c r="A22" t="str">
        <f>TEXT(3540500073198,"0000000000000")</f>
        <v>3540500073198</v>
      </c>
      <c r="B22" t="s">
        <v>46</v>
      </c>
      <c r="C22" t="str">
        <f>TEXT(3166,"0000000")</f>
        <v>0003166</v>
      </c>
      <c r="D22" t="s">
        <v>30</v>
      </c>
      <c r="E22" t="s">
        <v>31</v>
      </c>
      <c r="F22">
        <v>29940</v>
      </c>
      <c r="G22">
        <v>36020</v>
      </c>
      <c r="H22">
        <v>30600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29940</v>
      </c>
      <c r="P22" t="s">
        <v>0</v>
      </c>
      <c r="Q22" t="s">
        <v>0</v>
      </c>
    </row>
    <row r="23" spans="1:17" ht="14.25">
      <c r="A23" t="str">
        <f>TEXT(3480700136747,"0000000000000")</f>
        <v>3480700136747</v>
      </c>
      <c r="B23" t="s">
        <v>47</v>
      </c>
      <c r="C23" t="str">
        <f>TEXT(359,"0000000")</f>
        <v>0000359</v>
      </c>
      <c r="D23" t="s">
        <v>30</v>
      </c>
      <c r="E23" t="s">
        <v>48</v>
      </c>
      <c r="F23">
        <v>9890</v>
      </c>
      <c r="G23">
        <v>22220</v>
      </c>
      <c r="H23">
        <v>15390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9890</v>
      </c>
      <c r="P23" t="s">
        <v>0</v>
      </c>
      <c r="Q23" t="s">
        <v>0</v>
      </c>
    </row>
    <row r="24" spans="1:17" ht="14.25">
      <c r="A24" t="str">
        <f>TEXT(3560700017917,"0000000000000")</f>
        <v>3560700017917</v>
      </c>
      <c r="B24" t="s">
        <v>49</v>
      </c>
      <c r="C24" t="str">
        <f>TEXT(614,"0000000")</f>
        <v>0000614</v>
      </c>
      <c r="D24" t="s">
        <v>30</v>
      </c>
      <c r="E24" t="s">
        <v>48</v>
      </c>
      <c r="F24">
        <v>11530</v>
      </c>
      <c r="G24">
        <v>22220</v>
      </c>
      <c r="H24">
        <v>15390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11530</v>
      </c>
      <c r="P24" t="s">
        <v>0</v>
      </c>
      <c r="Q24" t="s">
        <v>0</v>
      </c>
    </row>
    <row r="25" spans="1:17" ht="14.25">
      <c r="A25" t="str">
        <f>TEXT(3560300833725,"0000000000000")</f>
        <v>3560300833725</v>
      </c>
      <c r="B25" t="s">
        <v>50</v>
      </c>
      <c r="C25" t="str">
        <f>TEXT(2077,"0000000")</f>
        <v>0002077</v>
      </c>
      <c r="D25" t="s">
        <v>30</v>
      </c>
      <c r="E25" t="s">
        <v>48</v>
      </c>
      <c r="F25">
        <v>9620</v>
      </c>
      <c r="G25">
        <v>22220</v>
      </c>
      <c r="H25">
        <v>15390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9620</v>
      </c>
      <c r="P25" t="s">
        <v>0</v>
      </c>
      <c r="Q25" t="s">
        <v>0</v>
      </c>
    </row>
    <row r="26" spans="1:17" ht="14.25">
      <c r="A26" t="str">
        <f>TEXT(3579900044517,"0000000000000")</f>
        <v>3579900044517</v>
      </c>
      <c r="B26" t="s">
        <v>51</v>
      </c>
      <c r="C26" t="str">
        <f>TEXT(2742,"0000000")</f>
        <v>0002742</v>
      </c>
      <c r="D26" t="s">
        <v>52</v>
      </c>
      <c r="E26" t="s">
        <v>53</v>
      </c>
      <c r="F26">
        <v>38240</v>
      </c>
      <c r="G26">
        <v>47450</v>
      </c>
      <c r="H26">
        <v>39440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38240</v>
      </c>
      <c r="P26" t="s">
        <v>0</v>
      </c>
      <c r="Q26" t="s">
        <v>0</v>
      </c>
    </row>
    <row r="27" spans="1:17" ht="14.25">
      <c r="A27" t="str">
        <f>TEXT(3549900003373,"0000000000000")</f>
        <v>3549900003373</v>
      </c>
      <c r="B27" t="s">
        <v>54</v>
      </c>
      <c r="C27" t="str">
        <f>TEXT(2788,"0000000")</f>
        <v>0002788</v>
      </c>
      <c r="D27" t="s">
        <v>52</v>
      </c>
      <c r="E27" t="s">
        <v>53</v>
      </c>
      <c r="F27">
        <v>31950</v>
      </c>
      <c r="G27">
        <v>47450</v>
      </c>
      <c r="H27">
        <v>39440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31950</v>
      </c>
      <c r="P27" t="s">
        <v>0</v>
      </c>
      <c r="Q27" t="s">
        <v>0</v>
      </c>
    </row>
    <row r="28" spans="1:17" ht="14.25">
      <c r="A28" t="str">
        <f>TEXT(3560700160388,"0000000000000")</f>
        <v>3560700160388</v>
      </c>
      <c r="B28" t="s">
        <v>55</v>
      </c>
      <c r="C28" t="str">
        <f>TEXT(2812,"0000000")</f>
        <v>0002812</v>
      </c>
      <c r="D28" t="s">
        <v>52</v>
      </c>
      <c r="E28" t="s">
        <v>53</v>
      </c>
      <c r="F28">
        <v>38050</v>
      </c>
      <c r="G28">
        <v>47450</v>
      </c>
      <c r="H28">
        <v>39440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38050</v>
      </c>
      <c r="P28" t="s">
        <v>0</v>
      </c>
      <c r="Q28" t="s">
        <v>0</v>
      </c>
    </row>
    <row r="29" spans="1:17" ht="14.25">
      <c r="A29" t="str">
        <f>TEXT(3480700127098,"0000000000000")</f>
        <v>3480700127098</v>
      </c>
      <c r="B29" t="s">
        <v>56</v>
      </c>
      <c r="C29" t="str">
        <f>TEXT(2817,"0000000")</f>
        <v>0002817</v>
      </c>
      <c r="D29" t="s">
        <v>52</v>
      </c>
      <c r="E29" t="s">
        <v>53</v>
      </c>
      <c r="F29">
        <v>36350</v>
      </c>
      <c r="G29">
        <v>47450</v>
      </c>
      <c r="H29">
        <v>39440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36350</v>
      </c>
      <c r="P29" t="s">
        <v>0</v>
      </c>
      <c r="Q29" t="s">
        <v>0</v>
      </c>
    </row>
    <row r="30" spans="1:17" ht="14.25">
      <c r="A30" t="str">
        <f>TEXT(3540100897347,"0000000000000")</f>
        <v>3540100897347</v>
      </c>
      <c r="B30" t="s">
        <v>57</v>
      </c>
      <c r="C30" t="str">
        <f>TEXT(367,"0000000")</f>
        <v>0000367</v>
      </c>
      <c r="D30" t="s">
        <v>52</v>
      </c>
      <c r="E30" t="s">
        <v>58</v>
      </c>
      <c r="F30">
        <v>25840</v>
      </c>
      <c r="G30">
        <v>33540</v>
      </c>
      <c r="H30">
        <v>27710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25840</v>
      </c>
      <c r="P30" t="s">
        <v>0</v>
      </c>
      <c r="Q30" t="s">
        <v>0</v>
      </c>
    </row>
    <row r="31" spans="1:17" ht="14.25">
      <c r="A31" t="str">
        <f>TEXT(3249900283921,"0000000000000")</f>
        <v>3249900283921</v>
      </c>
      <c r="B31" t="s">
        <v>59</v>
      </c>
      <c r="C31" t="str">
        <f>TEXT(611,"0000000")</f>
        <v>0000611</v>
      </c>
      <c r="D31" t="s">
        <v>52</v>
      </c>
      <c r="E31" t="s">
        <v>58</v>
      </c>
      <c r="F31">
        <v>22810</v>
      </c>
      <c r="G31">
        <v>33540</v>
      </c>
      <c r="H31">
        <v>27710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22810</v>
      </c>
      <c r="P31" t="s">
        <v>0</v>
      </c>
      <c r="Q31" t="s">
        <v>0</v>
      </c>
    </row>
    <row r="32" spans="1:17" ht="14.25">
      <c r="A32" t="str">
        <f>TEXT(3540400711001,"0000000000000")</f>
        <v>3540400711001</v>
      </c>
      <c r="B32" t="s">
        <v>60</v>
      </c>
      <c r="C32" t="str">
        <f>TEXT(1042,"0000000")</f>
        <v>0001042</v>
      </c>
      <c r="D32" t="s">
        <v>52</v>
      </c>
      <c r="E32" t="s">
        <v>58</v>
      </c>
      <c r="F32">
        <v>27590</v>
      </c>
      <c r="G32">
        <v>33540</v>
      </c>
      <c r="H32">
        <v>27710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27590</v>
      </c>
      <c r="P32" t="s">
        <v>0</v>
      </c>
      <c r="Q32" t="s">
        <v>0</v>
      </c>
    </row>
    <row r="33" spans="1:17" ht="14.25">
      <c r="A33" t="str">
        <f>TEXT(3560300797362,"0000000000000")</f>
        <v>3560300797362</v>
      </c>
      <c r="B33" t="s">
        <v>61</v>
      </c>
      <c r="C33" t="str">
        <f>TEXT(1309,"0000000")</f>
        <v>0001309</v>
      </c>
      <c r="D33" t="s">
        <v>52</v>
      </c>
      <c r="E33" t="s">
        <v>58</v>
      </c>
      <c r="F33">
        <v>17280</v>
      </c>
      <c r="G33">
        <v>33540</v>
      </c>
      <c r="H33">
        <v>16030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17280</v>
      </c>
      <c r="P33" t="s">
        <v>0</v>
      </c>
      <c r="Q33" t="s">
        <v>0</v>
      </c>
    </row>
    <row r="34" spans="1:17" ht="14.25">
      <c r="A34" t="str">
        <f>TEXT(3500400077841,"0000000000000")</f>
        <v>3500400077841</v>
      </c>
      <c r="B34" t="s">
        <v>62</v>
      </c>
      <c r="C34" t="str">
        <f>TEXT(1740,"0000000")</f>
        <v>0001740</v>
      </c>
      <c r="D34" t="s">
        <v>52</v>
      </c>
      <c r="E34" t="s">
        <v>58</v>
      </c>
      <c r="F34">
        <v>14100</v>
      </c>
      <c r="G34">
        <v>33540</v>
      </c>
      <c r="H34">
        <v>16030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14100</v>
      </c>
      <c r="P34" t="s">
        <v>0</v>
      </c>
      <c r="Q34" t="s">
        <v>0</v>
      </c>
    </row>
    <row r="35" spans="1:17" ht="14.25">
      <c r="A35" t="str">
        <f>TEXT(3540400216060,"0000000000000")</f>
        <v>3540400216060</v>
      </c>
      <c r="B35" t="s">
        <v>63</v>
      </c>
      <c r="C35" t="str">
        <f>TEXT(1743,"0000000")</f>
        <v>0001743</v>
      </c>
      <c r="D35" t="s">
        <v>52</v>
      </c>
      <c r="E35" t="s">
        <v>58</v>
      </c>
      <c r="F35">
        <v>24250</v>
      </c>
      <c r="G35">
        <v>33540</v>
      </c>
      <c r="H35">
        <v>27710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24250</v>
      </c>
      <c r="P35" t="s">
        <v>0</v>
      </c>
      <c r="Q35" t="s">
        <v>0</v>
      </c>
    </row>
    <row r="36" spans="1:17" ht="14.25">
      <c r="A36" t="str">
        <f>TEXT(3570800019237,"0000000000000")</f>
        <v>3570800019237</v>
      </c>
      <c r="B36" t="s">
        <v>64</v>
      </c>
      <c r="C36" t="str">
        <f>TEXT(1763,"0000000")</f>
        <v>0001763</v>
      </c>
      <c r="D36" t="s">
        <v>52</v>
      </c>
      <c r="E36" t="s">
        <v>58</v>
      </c>
      <c r="F36">
        <v>24520</v>
      </c>
      <c r="G36">
        <v>33540</v>
      </c>
      <c r="H36">
        <v>27710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24520</v>
      </c>
      <c r="P36" t="s">
        <v>0</v>
      </c>
      <c r="Q36" t="s">
        <v>0</v>
      </c>
    </row>
    <row r="37" spans="1:17" ht="14.25">
      <c r="A37" t="str">
        <f>TEXT(3540400015404,"0000000000000")</f>
        <v>3540400015404</v>
      </c>
      <c r="B37" t="s">
        <v>65</v>
      </c>
      <c r="C37" t="str">
        <f>TEXT(1764,"0000000")</f>
        <v>0001764</v>
      </c>
      <c r="D37" t="s">
        <v>52</v>
      </c>
      <c r="E37" t="s">
        <v>58</v>
      </c>
      <c r="F37">
        <v>24250</v>
      </c>
      <c r="G37">
        <v>33540</v>
      </c>
      <c r="H37">
        <v>27710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24250</v>
      </c>
      <c r="P37" t="s">
        <v>0</v>
      </c>
      <c r="Q37" t="s">
        <v>0</v>
      </c>
    </row>
    <row r="38" spans="1:17" ht="14.25">
      <c r="A38" t="str">
        <f>TEXT(3540400259311,"0000000000000")</f>
        <v>3540400259311</v>
      </c>
      <c r="B38" t="s">
        <v>66</v>
      </c>
      <c r="C38" t="str">
        <f>TEXT(1850,"0000000")</f>
        <v>0001850</v>
      </c>
      <c r="D38" t="s">
        <v>52</v>
      </c>
      <c r="E38" t="s">
        <v>58</v>
      </c>
      <c r="F38">
        <v>25840</v>
      </c>
      <c r="G38">
        <v>33540</v>
      </c>
      <c r="H38">
        <v>27710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25840</v>
      </c>
      <c r="P38" t="s">
        <v>0</v>
      </c>
      <c r="Q38" t="s">
        <v>0</v>
      </c>
    </row>
    <row r="39" spans="1:17" ht="14.25">
      <c r="A39" t="str">
        <f>TEXT(3571000379531,"0000000000000")</f>
        <v>3571000379531</v>
      </c>
      <c r="B39" t="s">
        <v>67</v>
      </c>
      <c r="C39" t="str">
        <f>TEXT(2066,"0000000")</f>
        <v>0002066</v>
      </c>
      <c r="D39" t="s">
        <v>52</v>
      </c>
      <c r="E39" t="s">
        <v>58</v>
      </c>
      <c r="F39">
        <v>24250</v>
      </c>
      <c r="G39">
        <v>33540</v>
      </c>
      <c r="H39">
        <v>27710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24250</v>
      </c>
      <c r="P39" t="s">
        <v>0</v>
      </c>
      <c r="Q39" t="s">
        <v>0</v>
      </c>
    </row>
    <row r="40" spans="1:17" ht="14.25">
      <c r="A40" t="str">
        <f>TEXT(3579900204875,"0000000000000")</f>
        <v>3579900204875</v>
      </c>
      <c r="B40" t="s">
        <v>68</v>
      </c>
      <c r="C40" t="str">
        <f>TEXT(2067,"0000000")</f>
        <v>0002067</v>
      </c>
      <c r="D40" t="s">
        <v>52</v>
      </c>
      <c r="E40" t="s">
        <v>58</v>
      </c>
      <c r="F40">
        <v>21400</v>
      </c>
      <c r="G40">
        <v>33540</v>
      </c>
      <c r="H40">
        <v>16030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21400</v>
      </c>
      <c r="P40" t="s">
        <v>0</v>
      </c>
      <c r="Q40" t="s">
        <v>0</v>
      </c>
    </row>
    <row r="41" spans="1:17" ht="14.25">
      <c r="A41" t="str">
        <f>TEXT(5570190010220,"0000000000000")</f>
        <v>5570190010220</v>
      </c>
      <c r="B41" t="s">
        <v>69</v>
      </c>
      <c r="C41" t="str">
        <f>TEXT(2068,"0000000")</f>
        <v>0002068</v>
      </c>
      <c r="D41" t="s">
        <v>52</v>
      </c>
      <c r="E41" t="s">
        <v>58</v>
      </c>
      <c r="F41">
        <v>24250</v>
      </c>
      <c r="G41">
        <v>33540</v>
      </c>
      <c r="H41">
        <v>27710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24250</v>
      </c>
      <c r="P41" t="s">
        <v>0</v>
      </c>
      <c r="Q41" t="s">
        <v>0</v>
      </c>
    </row>
    <row r="42" spans="1:17" ht="14.25">
      <c r="A42" t="str">
        <f>TEXT(3579900269985,"0000000000000")</f>
        <v>3579900269985</v>
      </c>
      <c r="B42" t="s">
        <v>70</v>
      </c>
      <c r="C42" t="str">
        <f>TEXT(2072,"0000000")</f>
        <v>0002072</v>
      </c>
      <c r="D42" t="s">
        <v>71</v>
      </c>
      <c r="E42" t="s">
        <v>58</v>
      </c>
      <c r="F42">
        <v>30120</v>
      </c>
      <c r="G42">
        <v>33540</v>
      </c>
      <c r="H42">
        <v>27710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30120</v>
      </c>
      <c r="P42" t="s">
        <v>0</v>
      </c>
      <c r="Q42" t="s">
        <v>0</v>
      </c>
    </row>
    <row r="43" spans="1:17" ht="14.25">
      <c r="A43" t="str">
        <f>TEXT(3570500302294,"0000000000000")</f>
        <v>3570500302294</v>
      </c>
      <c r="B43" t="s">
        <v>72</v>
      </c>
      <c r="C43" t="str">
        <f>TEXT(2073,"0000000")</f>
        <v>0002073</v>
      </c>
      <c r="D43" t="s">
        <v>71</v>
      </c>
      <c r="E43" t="s">
        <v>58</v>
      </c>
      <c r="F43">
        <v>29850</v>
      </c>
      <c r="G43">
        <v>33540</v>
      </c>
      <c r="H43">
        <v>27710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29850</v>
      </c>
      <c r="P43" t="s">
        <v>0</v>
      </c>
      <c r="Q43" t="s">
        <v>0</v>
      </c>
    </row>
    <row r="44" spans="1:17" ht="14.25">
      <c r="A44" t="str">
        <f>TEXT(3579900016700,"0000000000000")</f>
        <v>3579900016700</v>
      </c>
      <c r="B44" t="s">
        <v>73</v>
      </c>
      <c r="C44" t="str">
        <f>TEXT(2074,"0000000")</f>
        <v>0002074</v>
      </c>
      <c r="D44" t="s">
        <v>71</v>
      </c>
      <c r="E44" t="s">
        <v>58</v>
      </c>
      <c r="F44">
        <v>19050</v>
      </c>
      <c r="G44">
        <v>33540</v>
      </c>
      <c r="H44">
        <v>16030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19050</v>
      </c>
      <c r="P44" t="s">
        <v>0</v>
      </c>
      <c r="Q44" t="s">
        <v>0</v>
      </c>
    </row>
    <row r="45" spans="1:17" ht="14.25">
      <c r="A45" t="str">
        <f>TEXT(3419900414994,"0000000000000")</f>
        <v>3419900414994</v>
      </c>
      <c r="B45" t="s">
        <v>74</v>
      </c>
      <c r="C45" t="str">
        <f>TEXT(2075,"0000000")</f>
        <v>0002075</v>
      </c>
      <c r="D45" t="s">
        <v>71</v>
      </c>
      <c r="E45" t="s">
        <v>58</v>
      </c>
      <c r="F45">
        <v>20200</v>
      </c>
      <c r="G45">
        <v>33540</v>
      </c>
      <c r="H45">
        <v>16030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20200</v>
      </c>
      <c r="P45" t="s">
        <v>0</v>
      </c>
      <c r="Q45" t="s">
        <v>0</v>
      </c>
    </row>
    <row r="46" spans="1:17" ht="14.25">
      <c r="A46" t="str">
        <f>TEXT(3570900188073,"0000000000000")</f>
        <v>3570900188073</v>
      </c>
      <c r="B46" t="s">
        <v>75</v>
      </c>
      <c r="C46" t="str">
        <f>TEXT(2291,"0000000")</f>
        <v>0002291</v>
      </c>
      <c r="D46" t="s">
        <v>52</v>
      </c>
      <c r="E46" t="s">
        <v>58</v>
      </c>
      <c r="F46">
        <v>19290</v>
      </c>
      <c r="G46">
        <v>33540</v>
      </c>
      <c r="H46">
        <v>16030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19290</v>
      </c>
      <c r="P46" t="s">
        <v>0</v>
      </c>
      <c r="Q46" t="s">
        <v>0</v>
      </c>
    </row>
    <row r="47" spans="1:17" ht="14.25">
      <c r="A47" t="str">
        <f>TEXT(3540100369731,"0000000000000")</f>
        <v>3540100369731</v>
      </c>
      <c r="B47" t="s">
        <v>76</v>
      </c>
      <c r="C47" t="str">
        <f>TEXT(2328,"0000000")</f>
        <v>0002328</v>
      </c>
      <c r="D47" t="s">
        <v>52</v>
      </c>
      <c r="E47" t="s">
        <v>58</v>
      </c>
      <c r="F47">
        <v>21240</v>
      </c>
      <c r="G47">
        <v>33540</v>
      </c>
      <c r="H47">
        <v>16030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21240</v>
      </c>
      <c r="P47" t="s">
        <v>0</v>
      </c>
      <c r="Q47" t="s">
        <v>0</v>
      </c>
    </row>
    <row r="48" spans="1:17" ht="14.25">
      <c r="A48" t="str">
        <f>TEXT(3540400614286,"0000000000000")</f>
        <v>3540400614286</v>
      </c>
      <c r="B48" t="s">
        <v>77</v>
      </c>
      <c r="C48" t="str">
        <f>TEXT(2329,"0000000")</f>
        <v>0002329</v>
      </c>
      <c r="D48" t="s">
        <v>52</v>
      </c>
      <c r="E48" t="s">
        <v>58</v>
      </c>
      <c r="F48">
        <v>26010</v>
      </c>
      <c r="G48">
        <v>33540</v>
      </c>
      <c r="H48">
        <v>27710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26010</v>
      </c>
      <c r="P48" t="s">
        <v>0</v>
      </c>
      <c r="Q48" t="s">
        <v>0</v>
      </c>
    </row>
    <row r="49" spans="1:17" ht="14.25">
      <c r="A49" t="str">
        <f>TEXT(3709800086551,"0000000000000")</f>
        <v>3709800086551</v>
      </c>
      <c r="B49" t="s">
        <v>78</v>
      </c>
      <c r="C49" t="str">
        <f>TEXT(2341,"0000000")</f>
        <v>0002341</v>
      </c>
      <c r="D49" t="s">
        <v>52</v>
      </c>
      <c r="E49" t="s">
        <v>58</v>
      </c>
      <c r="F49">
        <v>22950</v>
      </c>
      <c r="G49">
        <v>33540</v>
      </c>
      <c r="H49">
        <v>27710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22950</v>
      </c>
      <c r="P49" t="s">
        <v>0</v>
      </c>
      <c r="Q49" t="s">
        <v>0</v>
      </c>
    </row>
    <row r="50" spans="1:17" ht="14.25">
      <c r="A50" t="str">
        <f>TEXT(3550300090111,"0000000000000")</f>
        <v>3550300090111</v>
      </c>
      <c r="B50" t="s">
        <v>79</v>
      </c>
      <c r="C50" t="str">
        <f>TEXT(2355,"0000000")</f>
        <v>0002355</v>
      </c>
      <c r="D50" t="s">
        <v>52</v>
      </c>
      <c r="E50" t="s">
        <v>58</v>
      </c>
      <c r="F50">
        <v>24250</v>
      </c>
      <c r="G50">
        <v>33540</v>
      </c>
      <c r="H50">
        <v>27710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24250</v>
      </c>
      <c r="P50" t="s">
        <v>0</v>
      </c>
      <c r="Q50" t="s">
        <v>0</v>
      </c>
    </row>
    <row r="51" spans="1:17" ht="14.25">
      <c r="A51" t="str">
        <f>TEXT(3540200133080,"0000000000000")</f>
        <v>3540200133080</v>
      </c>
      <c r="B51" t="s">
        <v>80</v>
      </c>
      <c r="C51" t="str">
        <f>TEXT(2360,"0000000")</f>
        <v>0002360</v>
      </c>
      <c r="D51" t="s">
        <v>52</v>
      </c>
      <c r="E51" t="s">
        <v>58</v>
      </c>
      <c r="F51">
        <v>24250</v>
      </c>
      <c r="G51">
        <v>33540</v>
      </c>
      <c r="H51">
        <v>27710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24250</v>
      </c>
      <c r="P51" t="s">
        <v>0</v>
      </c>
      <c r="Q51" t="s">
        <v>0</v>
      </c>
    </row>
    <row r="52" spans="1:17" ht="14.25">
      <c r="A52" t="str">
        <f>TEXT(3559900054539,"0000000000000")</f>
        <v>3559900054539</v>
      </c>
      <c r="B52" t="s">
        <v>81</v>
      </c>
      <c r="C52" t="str">
        <f>TEXT(2363,"0000000")</f>
        <v>0002363</v>
      </c>
      <c r="D52" t="s">
        <v>52</v>
      </c>
      <c r="E52" t="s">
        <v>58</v>
      </c>
      <c r="F52">
        <v>24250</v>
      </c>
      <c r="G52">
        <v>33540</v>
      </c>
      <c r="H52">
        <v>27710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24250</v>
      </c>
      <c r="P52" t="s">
        <v>0</v>
      </c>
      <c r="Q52" t="s">
        <v>0</v>
      </c>
    </row>
    <row r="53" spans="1:17" ht="14.25">
      <c r="A53" t="str">
        <f>TEXT(3540400322242,"0000000000000")</f>
        <v>3540400322242</v>
      </c>
      <c r="B53" t="s">
        <v>82</v>
      </c>
      <c r="C53" t="str">
        <f>TEXT(2371,"0000000")</f>
        <v>0002371</v>
      </c>
      <c r="D53" t="s">
        <v>52</v>
      </c>
      <c r="E53" t="s">
        <v>58</v>
      </c>
      <c r="F53">
        <v>21240</v>
      </c>
      <c r="G53">
        <v>33540</v>
      </c>
      <c r="H53">
        <v>16030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21240</v>
      </c>
      <c r="P53" t="s">
        <v>0</v>
      </c>
      <c r="Q53" t="s">
        <v>0</v>
      </c>
    </row>
    <row r="54" spans="1:17" ht="14.25">
      <c r="A54" t="str">
        <f>TEXT(3570500732221,"0000000000000")</f>
        <v>3570500732221</v>
      </c>
      <c r="B54" t="s">
        <v>83</v>
      </c>
      <c r="C54" t="str">
        <f>TEXT(2405,"0000000")</f>
        <v>0002405</v>
      </c>
      <c r="D54" t="s">
        <v>52</v>
      </c>
      <c r="E54" t="s">
        <v>58</v>
      </c>
      <c r="F54">
        <v>20590</v>
      </c>
      <c r="G54">
        <v>33540</v>
      </c>
      <c r="H54">
        <v>16030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20590</v>
      </c>
      <c r="P54" t="s">
        <v>0</v>
      </c>
      <c r="Q54" t="s">
        <v>0</v>
      </c>
    </row>
    <row r="55" spans="1:17" ht="14.25">
      <c r="A55" t="str">
        <f>TEXT(3560100152287,"0000000000000")</f>
        <v>3560100152287</v>
      </c>
      <c r="B55" t="s">
        <v>84</v>
      </c>
      <c r="C55" t="str">
        <f>TEXT(2410,"0000000")</f>
        <v>0002410</v>
      </c>
      <c r="D55" t="s">
        <v>52</v>
      </c>
      <c r="E55" t="s">
        <v>58</v>
      </c>
      <c r="F55">
        <v>19830</v>
      </c>
      <c r="G55">
        <v>33540</v>
      </c>
      <c r="H55">
        <v>16030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19830</v>
      </c>
      <c r="P55" t="s">
        <v>0</v>
      </c>
      <c r="Q55" t="s">
        <v>0</v>
      </c>
    </row>
    <row r="56" spans="1:17" ht="14.25">
      <c r="A56" t="str">
        <f>TEXT(3570101487321,"0000000000000")</f>
        <v>3570101487321</v>
      </c>
      <c r="B56" t="s">
        <v>85</v>
      </c>
      <c r="C56" t="str">
        <f>TEXT(2760,"0000000")</f>
        <v>0002760</v>
      </c>
      <c r="D56" t="s">
        <v>52</v>
      </c>
      <c r="E56" t="s">
        <v>58</v>
      </c>
      <c r="F56">
        <v>30120</v>
      </c>
      <c r="G56">
        <v>33540</v>
      </c>
      <c r="H56">
        <v>27710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30120</v>
      </c>
      <c r="P56" t="s">
        <v>0</v>
      </c>
      <c r="Q56" t="s">
        <v>0</v>
      </c>
    </row>
    <row r="57" spans="1:17" ht="14.25">
      <c r="A57" t="str">
        <f>TEXT(3470600361617,"0000000000000")</f>
        <v>3470600361617</v>
      </c>
      <c r="B57" t="s">
        <v>86</v>
      </c>
      <c r="C57" t="str">
        <f>TEXT(2821,"0000000")</f>
        <v>0002821</v>
      </c>
      <c r="D57" t="s">
        <v>52</v>
      </c>
      <c r="E57" t="s">
        <v>58</v>
      </c>
      <c r="F57">
        <v>30670</v>
      </c>
      <c r="G57">
        <v>33540</v>
      </c>
      <c r="H57">
        <v>27710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30670</v>
      </c>
      <c r="P57" t="s">
        <v>0</v>
      </c>
      <c r="Q57" t="s">
        <v>0</v>
      </c>
    </row>
    <row r="58" spans="1:17" ht="14.25">
      <c r="A58" t="str">
        <f>TEXT(3560300091168,"0000000000000")</f>
        <v>3560300091168</v>
      </c>
      <c r="B58" t="s">
        <v>87</v>
      </c>
      <c r="C58" t="str">
        <f>TEXT(3155,"0000000")</f>
        <v>0003155</v>
      </c>
      <c r="D58" t="s">
        <v>52</v>
      </c>
      <c r="E58" t="s">
        <v>58</v>
      </c>
      <c r="F58">
        <v>21160</v>
      </c>
      <c r="G58">
        <v>33540</v>
      </c>
      <c r="H58">
        <v>16030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21160</v>
      </c>
      <c r="P58" t="s">
        <v>0</v>
      </c>
      <c r="Q58" t="s">
        <v>0</v>
      </c>
    </row>
    <row r="59" spans="1:17" ht="14.25">
      <c r="A59" t="str">
        <f>TEXT(3560300866291,"0000000000000")</f>
        <v>3560300866291</v>
      </c>
      <c r="B59" t="s">
        <v>88</v>
      </c>
      <c r="C59" t="str">
        <f>TEXT(3156,"0000000")</f>
        <v>0003156</v>
      </c>
      <c r="D59" t="s">
        <v>52</v>
      </c>
      <c r="E59" t="s">
        <v>58</v>
      </c>
      <c r="F59">
        <v>23240</v>
      </c>
      <c r="G59">
        <v>33540</v>
      </c>
      <c r="H59">
        <v>27710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23240</v>
      </c>
      <c r="P59" t="s">
        <v>0</v>
      </c>
      <c r="Q59" t="s">
        <v>0</v>
      </c>
    </row>
    <row r="60" spans="1:17" ht="14.25">
      <c r="A60" t="str">
        <f>TEXT(5540600024608,"0000000000000")</f>
        <v>5540600024608</v>
      </c>
      <c r="B60" t="s">
        <v>89</v>
      </c>
      <c r="C60" t="str">
        <f>TEXT(3157,"0000000")</f>
        <v>0003157</v>
      </c>
      <c r="D60" t="s">
        <v>52</v>
      </c>
      <c r="E60" t="s">
        <v>58</v>
      </c>
      <c r="F60">
        <v>19750</v>
      </c>
      <c r="G60">
        <v>33540</v>
      </c>
      <c r="H60">
        <v>16030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19750</v>
      </c>
      <c r="P60" t="s">
        <v>0</v>
      </c>
      <c r="Q60" t="s">
        <v>0</v>
      </c>
    </row>
    <row r="61" spans="1:17" ht="14.25">
      <c r="A61" t="str">
        <f>TEXT(3560100259278,"0000000000000")</f>
        <v>3560100259278</v>
      </c>
      <c r="B61" t="s">
        <v>90</v>
      </c>
      <c r="C61" t="str">
        <f>TEXT(3158,"0000000")</f>
        <v>0003158</v>
      </c>
      <c r="D61" t="s">
        <v>52</v>
      </c>
      <c r="E61" t="s">
        <v>58</v>
      </c>
      <c r="F61">
        <v>22810</v>
      </c>
      <c r="G61">
        <v>33540</v>
      </c>
      <c r="H61">
        <v>27710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22810</v>
      </c>
      <c r="P61" t="s">
        <v>0</v>
      </c>
      <c r="Q61" t="s">
        <v>0</v>
      </c>
    </row>
    <row r="62" spans="1:17" ht="14.25">
      <c r="A62" t="str">
        <f>TEXT(3571200334302,"0000000000000")</f>
        <v>3571200334302</v>
      </c>
      <c r="B62" t="s">
        <v>91</v>
      </c>
      <c r="C62" t="str">
        <f>TEXT(3159,"0000000")</f>
        <v>0003159</v>
      </c>
      <c r="D62" t="s">
        <v>52</v>
      </c>
      <c r="E62" t="s">
        <v>58</v>
      </c>
      <c r="F62">
        <v>22580</v>
      </c>
      <c r="G62">
        <v>33540</v>
      </c>
      <c r="H62">
        <v>27710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22580</v>
      </c>
      <c r="P62" t="s">
        <v>0</v>
      </c>
      <c r="Q62" t="s">
        <v>0</v>
      </c>
    </row>
    <row r="63" spans="1:17" ht="14.25">
      <c r="A63" t="str">
        <f>TEXT(3560300855249,"0000000000000")</f>
        <v>3560300855249</v>
      </c>
      <c r="B63" t="s">
        <v>92</v>
      </c>
      <c r="C63" t="str">
        <f>TEXT(3160,"0000000")</f>
        <v>0003160</v>
      </c>
      <c r="D63" t="s">
        <v>52</v>
      </c>
      <c r="E63" t="s">
        <v>58</v>
      </c>
      <c r="F63">
        <v>19830</v>
      </c>
      <c r="G63">
        <v>33540</v>
      </c>
      <c r="H63">
        <v>16030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19830</v>
      </c>
      <c r="P63" t="s">
        <v>0</v>
      </c>
      <c r="Q63" t="s">
        <v>0</v>
      </c>
    </row>
    <row r="64" spans="1:17" ht="14.25">
      <c r="A64" t="str">
        <f>TEXT(3540100062725,"0000000000000")</f>
        <v>3540100062725</v>
      </c>
      <c r="B64" t="s">
        <v>93</v>
      </c>
      <c r="C64" t="str">
        <f>TEXT(3161,"0000000")</f>
        <v>0003161</v>
      </c>
      <c r="D64" t="s">
        <v>52</v>
      </c>
      <c r="E64" t="s">
        <v>58</v>
      </c>
      <c r="F64">
        <v>20590</v>
      </c>
      <c r="G64">
        <v>33540</v>
      </c>
      <c r="H64">
        <v>16030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20590</v>
      </c>
      <c r="P64" t="s">
        <v>0</v>
      </c>
      <c r="Q64" t="s">
        <v>0</v>
      </c>
    </row>
    <row r="65" spans="1:17" ht="14.25">
      <c r="A65" t="str">
        <f>TEXT(3570100743561,"0000000000000")</f>
        <v>3570100743561</v>
      </c>
      <c r="B65" t="s">
        <v>94</v>
      </c>
      <c r="C65" t="str">
        <f>TEXT(3162,"0000000")</f>
        <v>0003162</v>
      </c>
      <c r="D65" t="s">
        <v>52</v>
      </c>
      <c r="E65" t="s">
        <v>58</v>
      </c>
      <c r="F65">
        <v>23670</v>
      </c>
      <c r="G65">
        <v>33540</v>
      </c>
      <c r="H65">
        <v>27710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23670</v>
      </c>
      <c r="P65" t="s">
        <v>0</v>
      </c>
      <c r="Q65" t="s">
        <v>0</v>
      </c>
    </row>
    <row r="66" spans="1:17" ht="14.25">
      <c r="A66" t="str">
        <f>TEXT(3450100076247,"0000000000000")</f>
        <v>3450100076247</v>
      </c>
      <c r="B66" t="s">
        <v>95</v>
      </c>
      <c r="C66" t="str">
        <f>TEXT(3163,"0000000")</f>
        <v>0003163</v>
      </c>
      <c r="D66" t="s">
        <v>52</v>
      </c>
      <c r="E66" t="s">
        <v>58</v>
      </c>
      <c r="F66">
        <v>23380</v>
      </c>
      <c r="G66">
        <v>33540</v>
      </c>
      <c r="H66">
        <v>27710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23380</v>
      </c>
      <c r="P66" t="s">
        <v>0</v>
      </c>
      <c r="Q66" t="s">
        <v>0</v>
      </c>
    </row>
    <row r="67" spans="1:17" ht="14.25">
      <c r="A67" t="str">
        <f>TEXT(3920100708087,"0000000000000")</f>
        <v>3920100708087</v>
      </c>
      <c r="B67" t="s">
        <v>96</v>
      </c>
      <c r="C67" t="str">
        <f>TEXT(3165,"0000000")</f>
        <v>0003165</v>
      </c>
      <c r="D67" t="s">
        <v>52</v>
      </c>
      <c r="E67" t="s">
        <v>58</v>
      </c>
      <c r="F67">
        <v>30120</v>
      </c>
      <c r="G67">
        <v>33540</v>
      </c>
      <c r="H67">
        <v>27710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30120</v>
      </c>
      <c r="P67" t="s">
        <v>0</v>
      </c>
      <c r="Q67" t="s">
        <v>0</v>
      </c>
    </row>
    <row r="68" spans="1:17" ht="14.25">
      <c r="A68" t="str">
        <f>TEXT(3540100634036,"0000000000000")</f>
        <v>3540100634036</v>
      </c>
      <c r="B68" t="s">
        <v>97</v>
      </c>
      <c r="C68" t="str">
        <f>TEXT(3167,"0000000")</f>
        <v>0003167</v>
      </c>
      <c r="D68" t="s">
        <v>52</v>
      </c>
      <c r="E68" t="s">
        <v>58</v>
      </c>
      <c r="F68">
        <v>21400</v>
      </c>
      <c r="G68">
        <v>33540</v>
      </c>
      <c r="H68">
        <v>16030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21400</v>
      </c>
      <c r="P68" t="s">
        <v>0</v>
      </c>
      <c r="Q68" t="s">
        <v>0</v>
      </c>
    </row>
    <row r="69" spans="1:17" ht="14.25">
      <c r="A69" t="str">
        <f>TEXT(3571100417125,"0000000000000")</f>
        <v>3571100417125</v>
      </c>
      <c r="B69" t="s">
        <v>98</v>
      </c>
      <c r="C69" t="str">
        <f>TEXT(3168,"0000000")</f>
        <v>0003168</v>
      </c>
      <c r="D69" t="s">
        <v>52</v>
      </c>
      <c r="E69" t="s">
        <v>58</v>
      </c>
      <c r="F69">
        <v>23810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23810</v>
      </c>
      <c r="P69" t="s">
        <v>0</v>
      </c>
      <c r="Q69" t="s">
        <v>0</v>
      </c>
    </row>
    <row r="70" spans="1:17" ht="14.25">
      <c r="A70" t="str">
        <f>TEXT(5540400002210,"0000000000000")</f>
        <v>5540400002210</v>
      </c>
      <c r="B70" t="s">
        <v>99</v>
      </c>
      <c r="C70" t="str">
        <f>TEXT(3169,"0000000")</f>
        <v>0003169</v>
      </c>
      <c r="D70" t="s">
        <v>52</v>
      </c>
      <c r="E70" t="s">
        <v>58</v>
      </c>
      <c r="F70">
        <v>21580</v>
      </c>
      <c r="G70">
        <v>33540</v>
      </c>
      <c r="H70">
        <v>16030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21580</v>
      </c>
      <c r="P70" t="s">
        <v>0</v>
      </c>
      <c r="Q70" t="s">
        <v>0</v>
      </c>
    </row>
    <row r="71" spans="1:17" ht="14.25">
      <c r="A71" t="str">
        <f>TEXT(3549900091396,"0000000000000")</f>
        <v>3549900091396</v>
      </c>
      <c r="B71" t="s">
        <v>100</v>
      </c>
      <c r="C71" t="str">
        <f>TEXT(3170,"0000000")</f>
        <v>0003170</v>
      </c>
      <c r="D71" t="s">
        <v>52</v>
      </c>
      <c r="E71" t="s">
        <v>58</v>
      </c>
      <c r="F71">
        <v>23380</v>
      </c>
      <c r="G71">
        <v>33540</v>
      </c>
      <c r="H71">
        <v>27710</v>
      </c>
      <c r="K71">
        <f aca="true" t="shared" si="10" ref="K71:K79">ROUNDUP(($H71*$J71/100),-1)</f>
        <v>0</v>
      </c>
      <c r="L71">
        <f aca="true" t="shared" si="11" ref="L71:L79">IF($F71+$K71&lt;=$G71,$K71,$G71-$F71)</f>
        <v>0</v>
      </c>
      <c r="M71">
        <f aca="true" t="shared" si="12" ref="M71:M79">IF($F71+$K71&lt;=$G71,0,($H71*$J71/100)-$L71)</f>
        <v>0</v>
      </c>
      <c r="N71">
        <f aca="true" t="shared" si="13" ref="N71:N79">$L71+$M71</f>
        <v>0</v>
      </c>
      <c r="O71">
        <f aca="true" t="shared" si="14" ref="O71:O79">IF($F71+$K71&lt;=$G71,$F71+$K71,$G71)</f>
        <v>23380</v>
      </c>
      <c r="P71" t="s">
        <v>0</v>
      </c>
      <c r="Q71" t="s">
        <v>0</v>
      </c>
    </row>
    <row r="72" spans="1:17" ht="14.25">
      <c r="A72" t="str">
        <f>TEXT(3540400295989,"0000000000000")</f>
        <v>3540400295989</v>
      </c>
      <c r="B72" t="s">
        <v>101</v>
      </c>
      <c r="C72" t="str">
        <f>TEXT(3171,"0000000")</f>
        <v>0003171</v>
      </c>
      <c r="D72" t="s">
        <v>52</v>
      </c>
      <c r="E72" t="s">
        <v>58</v>
      </c>
      <c r="F72">
        <v>21930</v>
      </c>
      <c r="G72">
        <v>33540</v>
      </c>
      <c r="H72">
        <v>27710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21930</v>
      </c>
      <c r="P72" t="s">
        <v>0</v>
      </c>
      <c r="Q72" t="s">
        <v>0</v>
      </c>
    </row>
    <row r="73" spans="1:17" ht="14.25">
      <c r="A73" t="str">
        <f>TEXT(3579900385934,"0000000000000")</f>
        <v>3579900385934</v>
      </c>
      <c r="B73" t="s">
        <v>102</v>
      </c>
      <c r="C73" t="str">
        <f>TEXT(3172,"0000000")</f>
        <v>0003172</v>
      </c>
      <c r="D73" t="s">
        <v>52</v>
      </c>
      <c r="E73" t="s">
        <v>58</v>
      </c>
      <c r="F73">
        <v>24250</v>
      </c>
      <c r="G73">
        <v>33540</v>
      </c>
      <c r="H73">
        <v>27710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24250</v>
      </c>
      <c r="P73" t="s">
        <v>0</v>
      </c>
      <c r="Q73" t="s">
        <v>0</v>
      </c>
    </row>
    <row r="74" spans="1:17" ht="14.25">
      <c r="A74" t="str">
        <f>TEXT(3570700109048,"0000000000000")</f>
        <v>3570700109048</v>
      </c>
      <c r="B74" t="s">
        <v>103</v>
      </c>
      <c r="C74" t="str">
        <f>TEXT(3173,"0000000")</f>
        <v>0003173</v>
      </c>
      <c r="D74" t="s">
        <v>52</v>
      </c>
      <c r="E74" t="s">
        <v>58</v>
      </c>
      <c r="F74">
        <v>22580</v>
      </c>
      <c r="G74">
        <v>33540</v>
      </c>
      <c r="H74">
        <v>27710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22580</v>
      </c>
      <c r="P74" t="s">
        <v>0</v>
      </c>
      <c r="Q74" t="s">
        <v>0</v>
      </c>
    </row>
    <row r="75" spans="1:17" ht="14.25">
      <c r="A75" t="str">
        <f>TEXT(3540200127161,"0000000000000")</f>
        <v>3540200127161</v>
      </c>
      <c r="B75" t="s">
        <v>104</v>
      </c>
      <c r="C75" t="str">
        <f>TEXT(3175,"0000000")</f>
        <v>0003175</v>
      </c>
      <c r="D75" t="s">
        <v>52</v>
      </c>
      <c r="E75" t="s">
        <v>58</v>
      </c>
      <c r="F75">
        <v>30120</v>
      </c>
      <c r="G75">
        <v>33540</v>
      </c>
      <c r="H75">
        <v>27710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30120</v>
      </c>
      <c r="P75" t="s">
        <v>0</v>
      </c>
      <c r="Q75" t="s">
        <v>0</v>
      </c>
    </row>
    <row r="76" spans="1:17" ht="14.25">
      <c r="A76" t="str">
        <f>TEXT(5540200020095,"0000000000000")</f>
        <v>5540200020095</v>
      </c>
      <c r="B76" t="s">
        <v>105</v>
      </c>
      <c r="C76" t="str">
        <f>TEXT(3176,"0000000")</f>
        <v>0003176</v>
      </c>
      <c r="D76" t="s">
        <v>52</v>
      </c>
      <c r="E76" t="s">
        <v>58</v>
      </c>
      <c r="F76">
        <v>21160</v>
      </c>
      <c r="G76">
        <v>33540</v>
      </c>
      <c r="H76">
        <v>16030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21160</v>
      </c>
      <c r="P76" t="s">
        <v>0</v>
      </c>
      <c r="Q76" t="s">
        <v>0</v>
      </c>
    </row>
    <row r="77" spans="1:17" ht="14.25">
      <c r="A77" t="str">
        <f>TEXT(3540400837277,"0000000000000")</f>
        <v>3540400837277</v>
      </c>
      <c r="B77" t="s">
        <v>106</v>
      </c>
      <c r="C77" t="str">
        <f>TEXT(3177,"0000000")</f>
        <v>0003177</v>
      </c>
      <c r="D77" t="s">
        <v>52</v>
      </c>
      <c r="E77" t="s">
        <v>58</v>
      </c>
      <c r="F77">
        <v>21850</v>
      </c>
      <c r="G77">
        <v>33540</v>
      </c>
      <c r="H77">
        <v>16030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21850</v>
      </c>
      <c r="P77" t="s">
        <v>0</v>
      </c>
      <c r="Q77" t="s">
        <v>0</v>
      </c>
    </row>
    <row r="78" spans="1:17" ht="14.25">
      <c r="A78" t="str">
        <f>TEXT(3570700883045,"0000000000000")</f>
        <v>3570700883045</v>
      </c>
      <c r="B78" t="s">
        <v>107</v>
      </c>
      <c r="C78" t="str">
        <f>TEXT(1687,"0000000")</f>
        <v>0001687</v>
      </c>
      <c r="D78" t="s">
        <v>108</v>
      </c>
      <c r="E78" t="s">
        <v>109</v>
      </c>
      <c r="F78">
        <v>7480</v>
      </c>
      <c r="G78">
        <v>18190</v>
      </c>
      <c r="H78">
        <v>10790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7480</v>
      </c>
      <c r="P78" t="s">
        <v>0</v>
      </c>
      <c r="Q78" t="s">
        <v>0</v>
      </c>
    </row>
    <row r="79" spans="1:17" ht="14.25">
      <c r="A79" t="str">
        <f>TEXT(3260300433525,"0000000000000")</f>
        <v>3260300433525</v>
      </c>
      <c r="B79" t="s">
        <v>110</v>
      </c>
      <c r="C79" t="str">
        <f>TEXT(2051,"0000000")</f>
        <v>0002051</v>
      </c>
      <c r="D79" t="s">
        <v>52</v>
      </c>
      <c r="E79" t="s">
        <v>109</v>
      </c>
      <c r="F79">
        <v>8700</v>
      </c>
      <c r="G79">
        <v>18190</v>
      </c>
      <c r="H79">
        <v>10790</v>
      </c>
      <c r="J79">
        <f>VALUE(0)</f>
        <v>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8700</v>
      </c>
      <c r="P79" t="s">
        <v>0</v>
      </c>
      <c r="Q79" t="s">
        <v>111</v>
      </c>
    </row>
    <row r="80" spans="12:15" ht="14.25">
      <c r="L80" t="s">
        <v>112</v>
      </c>
      <c r="N80">
        <f>SUM($N7:$N79)</f>
        <v>0</v>
      </c>
      <c r="O80">
        <v>1805690</v>
      </c>
    </row>
    <row r="81" spans="12:14" ht="14.25">
      <c r="L81" t="s">
        <v>113</v>
      </c>
      <c r="N81">
        <v>54500</v>
      </c>
    </row>
    <row r="82" ht="14.25">
      <c r="N82">
        <f>$N81-$N80</f>
        <v>54500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2010-12-03T05:16:18Z</dcterms:created>
  <dcterms:modified xsi:type="dcterms:W3CDTF">2010-12-13T03:17:59Z</dcterms:modified>
  <cp:category/>
  <cp:version/>
  <cp:contentType/>
  <cp:contentStatus/>
</cp:coreProperties>
</file>