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4" sheetId="1" r:id="rId1"/>
  </sheets>
  <definedNames/>
  <calcPr fullCalcOnLoad="1"/>
</workbook>
</file>

<file path=xl/sharedStrings.xml><?xml version="1.0" encoding="utf-8"?>
<sst xmlns="http://schemas.openxmlformats.org/spreadsheetml/2006/main" count="826" uniqueCount="195">
  <si>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</si>
  <si>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</si>
  <si>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4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</si>
  <si>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</si>
  <si>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</si>
  <si>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</si>
  <si>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</si>
  <si>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</si>
  <si>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</si>
  <si>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</si>
  <si>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</si>
  <si>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</si>
  <si>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</si>
  <si>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</si>
  <si>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</si>
  <si>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</si>
  <si>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</si>
  <si>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</si>
  <si>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</si>
  <si>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</si>
  <si>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</si>
  <si>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</si>
  <si>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</si>
  <si>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</si>
  <si>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</si>
  <si>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</si>
  <si>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</si>
  <si>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</si>
  <si>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</si>
  <si>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เอกพร กันโต</t>
  </si>
  <si>
    <t>นักวิชาการป่าไม้</t>
  </si>
  <si>
    <t>ชำนาญการ</t>
  </si>
  <si>
    <t>นาย ณรัฐ โกศลารักษ์</t>
  </si>
  <si>
    <t>นาย ทรงศักดิ์ กิตติธากรณ์</t>
  </si>
  <si>
    <t>นาย ประจักษ์ สุวรรณเดช</t>
  </si>
  <si>
    <t>นางสาว ประภัสสร สุทธิ</t>
  </si>
  <si>
    <t>นาย จีระ ทรงพุฒิ</t>
  </si>
  <si>
    <t>นางสาว พรพรรณ มากดวงจันทร์</t>
  </si>
  <si>
    <t>นาย ทัศนัย จิตต์ผ่อง</t>
  </si>
  <si>
    <t>นาย บัณฑิต วงศ์เสนานุรักษ์</t>
  </si>
  <si>
    <t>นาย พยนต์ เรืองระยนต์</t>
  </si>
  <si>
    <t>นาย อโณทัย ไพยารมณ์</t>
  </si>
  <si>
    <t>นาย สุพร จังกินา</t>
  </si>
  <si>
    <t>นาย สมศักดิ์ สมานไทย</t>
  </si>
  <si>
    <t>นาย วิสิฐศักดิ์ จุฑาวรรธนา</t>
  </si>
  <si>
    <t>นาย สมเกียรติ เยอเจริญ</t>
  </si>
  <si>
    <t>นาย ปิยมิตร แสงทอง</t>
  </si>
  <si>
    <t>นาย เสน่ห์ นวลสี</t>
  </si>
  <si>
    <t>นาย พรพรหม ธเนศอนันต์</t>
  </si>
  <si>
    <t>นาย สมบูรณ์ รัตนะชีวะกุล</t>
  </si>
  <si>
    <t>นาย เสริมยชญ์ ชำนาญค้า</t>
  </si>
  <si>
    <t>นาง กนิษฐรัตน์ จิตต์การุญ</t>
  </si>
  <si>
    <t>นาย เจน ทาฟอง</t>
  </si>
  <si>
    <t>นาย สมบูรณ์ จำปาอูป</t>
  </si>
  <si>
    <t>นาย กำธร เหลืองวุฒิวงษ์</t>
  </si>
  <si>
    <t>นาย นฤพนธ์ ทิพย์มณฑา</t>
  </si>
  <si>
    <t>นาย นิทรรศ เวชวินิจ</t>
  </si>
  <si>
    <t>นาย ธรรมนูญ เนื่องพุก</t>
  </si>
  <si>
    <t>นาย ไสว ตุ้ยดา</t>
  </si>
  <si>
    <t>นาย มานะ ศรีวิชัย</t>
  </si>
  <si>
    <t>ปฏิบัติการ</t>
  </si>
  <si>
    <t>นาย อนุวัฒน์ จันทสิทธิ์</t>
  </si>
  <si>
    <t>นาย พิพัฒน์ เกตุดี</t>
  </si>
  <si>
    <t>นางสาว กาญจนา ศรเทียน</t>
  </si>
  <si>
    <t>นางสาว เตือนใจ ประทุมมา</t>
  </si>
  <si>
    <t>นาย นิวัฒน์ กระแจะจันทร์</t>
  </si>
  <si>
    <t>นางสาว สมรัก เจนดี</t>
  </si>
  <si>
    <t>นาย ศิริศักดิ์ ทนงรบ</t>
  </si>
  <si>
    <t>นาย วีรพงษ์ โสมปัดทุม</t>
  </si>
  <si>
    <t>นาย อรัญ อรุณแจ้ง</t>
  </si>
  <si>
    <t>เจ้าพนักงานป่าไม้</t>
  </si>
  <si>
    <t>อาวุโส</t>
  </si>
  <si>
    <t>นาย บุญรักษ์ ประจันเขตต์</t>
  </si>
  <si>
    <t>นาย ชาติชาย ชื่นบาน</t>
  </si>
  <si>
    <t>นาย ชัยรัตน์ แสงปาน</t>
  </si>
  <si>
    <t>นาย ล้อม ยิ้มยวน</t>
  </si>
  <si>
    <t>นาย พฤฒ เตชะวัฒนาบวร</t>
  </si>
  <si>
    <t>นาย ชิต อินทระนก</t>
  </si>
  <si>
    <t>นาย สมหวัง อาษา</t>
  </si>
  <si>
    <t>นาย คมน์ เครืออยู่</t>
  </si>
  <si>
    <t>นาย อิ่มสุข วิเชียรฉาย</t>
  </si>
  <si>
    <t>นาย อดิเรก อินใจ</t>
  </si>
  <si>
    <t>นาย สมเกียรติ อภินันทโน</t>
  </si>
  <si>
    <t>นาย ธงชัย สุวรรณชัย</t>
  </si>
  <si>
    <t>นาย ปัญญา เสือคล้าย</t>
  </si>
  <si>
    <t>ชำนาญงาน</t>
  </si>
  <si>
    <t>นาย สมชาย โพธิ์กัน</t>
  </si>
  <si>
    <t>นาย สมบูรณ์ พรหมปัญญา</t>
  </si>
  <si>
    <t>นาย อนวัช ลิปิกรโกศล</t>
  </si>
  <si>
    <t>นาย ปัญญวิชช์ อ่อนละมัย</t>
  </si>
  <si>
    <t>นาย วิวัฒน์ อินแปง</t>
  </si>
  <si>
    <t>นาย ธงชัย รสสุขุมาลชาติ</t>
  </si>
  <si>
    <t>นาย วัชรินทร์ เหล่าโก้ก</t>
  </si>
  <si>
    <t>นาย นพดล สามกองาม</t>
  </si>
  <si>
    <t>นาง ขนิษฐา ศรีทอง</t>
  </si>
  <si>
    <t>เจ้าพนักงานธุรการ</t>
  </si>
  <si>
    <t>นาย ศักดิ์สิทธิ์ ขยายเสียง</t>
  </si>
  <si>
    <t>นาย พงศ์พีระ วงศ์คำลือ</t>
  </si>
  <si>
    <t>นาย สมคะเน ปิยนลินมาศ</t>
  </si>
  <si>
    <t>นาย จักรวัฒน์ ชินรัตน์</t>
  </si>
  <si>
    <t>นาย ลัทธิ โพธิสาร</t>
  </si>
  <si>
    <t>นาย สนธยา วงษ์เมือง</t>
  </si>
  <si>
    <t>นาย อิทธิพล ประเทือง</t>
  </si>
  <si>
    <t>นาย บุญสม โตแทนสมบัติ</t>
  </si>
  <si>
    <t>นาย ลอย ใจจูน</t>
  </si>
  <si>
    <t>นาย สุทัศน์ บุญนะ</t>
  </si>
  <si>
    <t>นาย มณีโชติ ฉกรรจ์ศิลป์</t>
  </si>
  <si>
    <t>นาย สุรศักดิ์ พีรภูติ</t>
  </si>
  <si>
    <t>นายช่างสำรวจ</t>
  </si>
  <si>
    <t>นาย พงษ์เดช สอนพงษ์</t>
  </si>
  <si>
    <t>นาย ภูวิชญ์ ประยูรโภคราช</t>
  </si>
  <si>
    <t>นาย สมเจตน์ รัตนภาค</t>
  </si>
  <si>
    <t>นาย เทศา พสกภักดี</t>
  </si>
  <si>
    <t>นาย สุรินทร์ วันนา</t>
  </si>
  <si>
    <t>นาย อำนาจ อิ่มเนย</t>
  </si>
  <si>
    <t>นาย คงฤทธิ์ อินรัญ</t>
  </si>
  <si>
    <t>นาย เสกสรรค์ กันโต</t>
  </si>
  <si>
    <t>นาย วันชัย ทองคำ</t>
  </si>
  <si>
    <t>นาย หน่อย ภู่น้อย</t>
  </si>
  <si>
    <t>นาย ภูวดล ผงแสง</t>
  </si>
  <si>
    <t>นาย ก้องกิตติพัศ พิชัยณรงค์</t>
  </si>
  <si>
    <t>นาย สุพัฒน์ พรคง</t>
  </si>
  <si>
    <t>นาย สราญรมย์ หอมนาน</t>
  </si>
  <si>
    <t>นาย ประสาธน์ สุวรรณคำ</t>
  </si>
  <si>
    <t>นาย องอาจ งามงอน</t>
  </si>
  <si>
    <t>นาย ดำรง มันทะติ</t>
  </si>
  <si>
    <t>นาย ภูรีย์วัฒน์ จันแจ</t>
  </si>
  <si>
    <t>นาย นิเวช จอมประเสริฐ</t>
  </si>
  <si>
    <t>นาย อดีต รุ่งพรหม</t>
  </si>
  <si>
    <t>นาย สมศักดิ์ ตะเภา</t>
  </si>
  <si>
    <t>นาย สุพจน์ มหามิตร</t>
  </si>
  <si>
    <t>นาย ชาคริต ศรีกาญจนากาศ</t>
  </si>
  <si>
    <t>นาย วิชาญ ขันธ์แก้ว</t>
  </si>
  <si>
    <t>นาย พงษ์ศักดิ์ ประสมทรัพย์</t>
  </si>
  <si>
    <t>นาย อรุณ ใหม่ละเอียด</t>
  </si>
  <si>
    <t>นาย ชลอ เงินมา</t>
  </si>
  <si>
    <t>นาย สมจิตร ตะเภา</t>
  </si>
  <si>
    <t>นาย นที เสนีวงศ์ ณ อยุธยา</t>
  </si>
  <si>
    <t>นาย ฉัตรชัย นราวัฒน์</t>
  </si>
  <si>
    <t>นาย สำรวย ชมบุญ</t>
  </si>
  <si>
    <t>นาย สมชาย มูลมติเชาว์</t>
  </si>
  <si>
    <t>นาย พิเชฐ สำนวน</t>
  </si>
  <si>
    <t>นาย ศิวากร กุศลกรรมบถ</t>
  </si>
  <si>
    <t>นาย ทินกร กลิ่นสุคนธ์</t>
  </si>
  <si>
    <t>นาย ไชยวัฒน์ หล่อฐานนท์</t>
  </si>
  <si>
    <t>นาย กิตติ ใจโฮ้ง</t>
  </si>
  <si>
    <t>นาย สายัณห์ เกิดมั่น</t>
  </si>
  <si>
    <t>นาย ประสงค์ ดารารัตน์</t>
  </si>
  <si>
    <t>นาย สุทัศน์ กาวิชัย</t>
  </si>
  <si>
    <t>นาย สันติ สอนเจริญทรัพย์</t>
  </si>
  <si>
    <t>นาย สมศักดิ์ ชวนชม</t>
  </si>
  <si>
    <t>นาย กฤษดา จันทร์โท</t>
  </si>
  <si>
    <t>นาย วิชัย แตโช</t>
  </si>
  <si>
    <t>นาย สมชาย ครุธเกษ</t>
  </si>
  <si>
    <t>นาย ประจักษ์ มิยา</t>
  </si>
  <si>
    <t>นาย ปราโมทย์ มาอยู่</t>
  </si>
  <si>
    <t>นาย ขจร ใจจูน</t>
  </si>
  <si>
    <t>นาย เธียรพิพัฒน์ มีศร</t>
  </si>
  <si>
    <t>นาย บุญรอด พุ่มทอง</t>
  </si>
  <si>
    <t>นาย เสกสรรค์ สั่งสอน</t>
  </si>
  <si>
    <t>นาย ศุภฤกษ์ ทุ่งสงค์</t>
  </si>
  <si>
    <t>นาย พูน แจ่มใส</t>
  </si>
  <si>
    <t>นาย วิเรศ ขันใจ</t>
  </si>
  <si>
    <t>นาย ภูริทัศน์ แมดเมือง</t>
  </si>
  <si>
    <t>นาย คมกริช วันชัย</t>
  </si>
  <si>
    <t>นาย สุรศักดิ์ ปัญญาเมืองใจ</t>
  </si>
  <si>
    <t>นาย สุรัตน์ หงษ์สระแก้ว</t>
  </si>
  <si>
    <t>นาย ชาญชัย เรืองศิลป์</t>
  </si>
  <si>
    <t>นาย คัมภีร์ รู้คุณ</t>
  </si>
  <si>
    <t>นาย พิสิษฐ สอนไว</t>
  </si>
  <si>
    <t>นาย ฐานันดร สอนสา</t>
  </si>
  <si>
    <t>นาย พนม กระจ่างยุทธ</t>
  </si>
  <si>
    <t>นาย ทวีป ยุหลง</t>
  </si>
  <si>
    <t>นาย ไพจิตร แสงศรี</t>
  </si>
  <si>
    <t>นาย นพรัตน์ ขวัญแสน</t>
  </si>
  <si>
    <t>นาย สุพจน์ แสนเมือง</t>
  </si>
  <si>
    <t>นาย ปรีชา พันธุ์รู้ดี</t>
  </si>
  <si>
    <t>นาย ณรงค์ คงปาน</t>
  </si>
  <si>
    <t>นาย อภิวัฒน์ นาคเปรม</t>
  </si>
  <si>
    <t>นาย สุรเชษฐ ธรรมชัย</t>
  </si>
  <si>
    <t>นาย ปิยะพงษ์ ประพันธ์วัฒนะ</t>
  </si>
  <si>
    <t>นาย ดรุณ กำลังเหลือ</t>
  </si>
  <si>
    <t>นาย สุพจน์ ก้อมน้อย</t>
  </si>
  <si>
    <t>นาย ศราวุธ แปลงประวัติ</t>
  </si>
  <si>
    <t>นาย วรกิจ โตจำเริญ</t>
  </si>
  <si>
    <t>นาย สิทธิพล วงศ์วิฑูรวัฒนะ</t>
  </si>
  <si>
    <t>นาย สมควร พรมมา</t>
  </si>
  <si>
    <t>นาย ไพโรจน์ อ่างทอง</t>
  </si>
  <si>
    <t>ปฎิบัติงาน</t>
  </si>
  <si>
    <t>บรรจุเมื่อ 02/08/2553</t>
  </si>
  <si>
    <t>นาย ชัยสิทธิ์ ชุ่มเย็น</t>
  </si>
  <si>
    <t>นาย กิตติ ตั้งปอง</t>
  </si>
  <si>
    <t>นาย สุรัตน์ พ่วงประจง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</si>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</sst>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TEXT(3170600177363,"0000000000000")</f>
        <v>3170600177363</v>
      </c>
      <c r="B7" t="s">
        <v>29</v>
      </c>
      <c r="C7" t="str">
        <f>TEXT(402,"0000000")</f>
        <v>0000402</v>
      </c>
      <c r="D7" t="s">
        <v>30</v>
      </c>
      <c r="E7" t="s">
        <v>31</v>
      </c>
      <c r="F7">
        <v>33490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33490</v>
      </c>
      <c r="P7" t="s">
        <v>0</v>
      </c>
      <c r="Q7" t="s">
        <v>0</v>
      </c>
    </row>
    <row r="8" spans="1:17" ht="14.25">
      <c r="A8" t="str">
        <f>TEXT(3100500258515,"0000000000000")</f>
        <v>3100500258515</v>
      </c>
      <c r="B8" t="s">
        <v>32</v>
      </c>
      <c r="C8" t="str">
        <f>TEXT(404,"0000000")</f>
        <v>0000404</v>
      </c>
      <c r="D8" t="s">
        <v>30</v>
      </c>
      <c r="E8" t="s">
        <v>31</v>
      </c>
      <c r="F8">
        <v>24250</v>
      </c>
      <c r="G8">
        <v>36020</v>
      </c>
      <c r="H8">
        <v>20350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24250</v>
      </c>
      <c r="P8" t="s">
        <v>0</v>
      </c>
      <c r="Q8" t="s">
        <v>0</v>
      </c>
    </row>
    <row r="9" spans="1:17" ht="14.25">
      <c r="A9" t="str">
        <f>TEXT(3101502042723,"0000000000000")</f>
        <v>3101502042723</v>
      </c>
      <c r="B9" t="s">
        <v>33</v>
      </c>
      <c r="C9" t="str">
        <f>TEXT(477,"0000000")</f>
        <v>0000477</v>
      </c>
      <c r="D9" t="s">
        <v>30</v>
      </c>
      <c r="E9" t="s">
        <v>31</v>
      </c>
      <c r="F9">
        <v>29550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29550</v>
      </c>
      <c r="P9" t="s">
        <v>0</v>
      </c>
      <c r="Q9" t="s">
        <v>0</v>
      </c>
    </row>
    <row r="10" spans="1:17" ht="14.25">
      <c r="A10" t="str">
        <f>TEXT(3540200095617,"0000000000000")</f>
        <v>3540200095617</v>
      </c>
      <c r="B10" t="s">
        <v>34</v>
      </c>
      <c r="C10" t="str">
        <f>TEXT(636,"0000000")</f>
        <v>0000636</v>
      </c>
      <c r="D10" t="s">
        <v>30</v>
      </c>
      <c r="E10" t="s">
        <v>31</v>
      </c>
      <c r="F10">
        <v>15290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15290</v>
      </c>
      <c r="P10" t="s">
        <v>0</v>
      </c>
      <c r="Q10" t="s">
        <v>0</v>
      </c>
    </row>
    <row r="11" spans="1:17" ht="14.25">
      <c r="A11" t="str">
        <f>TEXT(5330300024779,"0000000000000")</f>
        <v>5330300024779</v>
      </c>
      <c r="B11" t="s">
        <v>35</v>
      </c>
      <c r="C11" t="str">
        <f>TEXT(649,"0000000")</f>
        <v>0000649</v>
      </c>
      <c r="D11" t="s">
        <v>30</v>
      </c>
      <c r="E11" t="s">
        <v>31</v>
      </c>
      <c r="F11">
        <v>17320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17320</v>
      </c>
      <c r="P11" t="s">
        <v>0</v>
      </c>
      <c r="Q11" t="s">
        <v>0</v>
      </c>
    </row>
    <row r="12" spans="1:17" ht="14.25">
      <c r="A12" t="str">
        <f>TEXT(3650800698991,"0000000000000")</f>
        <v>3650800698991</v>
      </c>
      <c r="B12" t="s">
        <v>36</v>
      </c>
      <c r="C12" t="str">
        <f>TEXT(651,"0000000")</f>
        <v>0000651</v>
      </c>
      <c r="D12" t="s">
        <v>30</v>
      </c>
      <c r="E12" t="s">
        <v>31</v>
      </c>
      <c r="F12">
        <v>25970</v>
      </c>
      <c r="G12">
        <v>36020</v>
      </c>
      <c r="H12">
        <v>30600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25970</v>
      </c>
      <c r="P12" t="s">
        <v>0</v>
      </c>
      <c r="Q12" t="s">
        <v>0</v>
      </c>
    </row>
    <row r="13" spans="1:17" ht="14.25">
      <c r="A13" t="str">
        <f>TEXT(3169800008881,"0000000000000")</f>
        <v>3169800008881</v>
      </c>
      <c r="B13" t="s">
        <v>37</v>
      </c>
      <c r="C13" t="str">
        <f>TEXT(654,"0000000")</f>
        <v>0000654</v>
      </c>
      <c r="D13" t="s">
        <v>30</v>
      </c>
      <c r="E13" t="s">
        <v>31</v>
      </c>
      <c r="F13">
        <v>22660</v>
      </c>
      <c r="G13">
        <v>36020</v>
      </c>
      <c r="H13">
        <v>20350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22660</v>
      </c>
      <c r="P13" t="s">
        <v>0</v>
      </c>
      <c r="Q13" t="s">
        <v>0</v>
      </c>
    </row>
    <row r="14" spans="1:17" ht="14.25">
      <c r="A14" t="str">
        <f>TEXT(3540400119099,"0000000000000")</f>
        <v>3540400119099</v>
      </c>
      <c r="B14" t="s">
        <v>38</v>
      </c>
      <c r="C14" t="str">
        <f>TEXT(657,"0000000")</f>
        <v>0000657</v>
      </c>
      <c r="D14" t="s">
        <v>30</v>
      </c>
      <c r="E14" t="s">
        <v>31</v>
      </c>
      <c r="F14">
        <v>31790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31790</v>
      </c>
      <c r="P14" t="s">
        <v>0</v>
      </c>
      <c r="Q14" t="s">
        <v>0</v>
      </c>
    </row>
    <row r="15" spans="1:17" ht="14.25">
      <c r="A15" t="str">
        <f>TEXT(3540100813143,"0000000000000")</f>
        <v>3540100813143</v>
      </c>
      <c r="B15" t="s">
        <v>39</v>
      </c>
      <c r="C15" t="str">
        <f>TEXT(677,"0000000")</f>
        <v>0000677</v>
      </c>
      <c r="D15" t="s">
        <v>30</v>
      </c>
      <c r="E15" t="s">
        <v>31</v>
      </c>
      <c r="F15">
        <v>30030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30030</v>
      </c>
      <c r="P15" t="s">
        <v>0</v>
      </c>
      <c r="Q15" t="s">
        <v>0</v>
      </c>
    </row>
    <row r="16" spans="1:17" ht="14.25">
      <c r="A16" t="str">
        <f>TEXT(3160100216912,"0000000000000")</f>
        <v>3160100216912</v>
      </c>
      <c r="B16" t="s">
        <v>40</v>
      </c>
      <c r="C16" t="str">
        <f>TEXT(679,"0000000")</f>
        <v>0000679</v>
      </c>
      <c r="D16" t="s">
        <v>30</v>
      </c>
      <c r="E16" t="s">
        <v>31</v>
      </c>
      <c r="F16">
        <v>17310</v>
      </c>
      <c r="G16">
        <v>36020</v>
      </c>
      <c r="H16">
        <v>20350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17310</v>
      </c>
      <c r="P16" t="s">
        <v>0</v>
      </c>
      <c r="Q16" t="s">
        <v>0</v>
      </c>
    </row>
    <row r="17" spans="1:17" ht="14.25">
      <c r="A17" t="str">
        <f>TEXT(3500500267987,"0000000000000")</f>
        <v>3500500267987</v>
      </c>
      <c r="B17" t="s">
        <v>41</v>
      </c>
      <c r="C17" t="str">
        <f>TEXT(895,"0000000")</f>
        <v>0000895</v>
      </c>
      <c r="D17" t="s">
        <v>30</v>
      </c>
      <c r="E17" t="s">
        <v>31</v>
      </c>
      <c r="F17">
        <v>27400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27400</v>
      </c>
      <c r="P17" t="s">
        <v>0</v>
      </c>
      <c r="Q17" t="s">
        <v>0</v>
      </c>
    </row>
    <row r="18" spans="1:17" ht="14.25">
      <c r="A18" t="str">
        <f>TEXT(3801400351968,"0000000000000")</f>
        <v>3801400351968</v>
      </c>
      <c r="B18" t="s">
        <v>42</v>
      </c>
      <c r="C18" t="str">
        <f>TEXT(993,"0000000")</f>
        <v>0000993</v>
      </c>
      <c r="D18" t="s">
        <v>30</v>
      </c>
      <c r="E18" t="s">
        <v>31</v>
      </c>
      <c r="F18">
        <v>20400</v>
      </c>
      <c r="G18">
        <v>36020</v>
      </c>
      <c r="H18">
        <v>20350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20400</v>
      </c>
      <c r="P18" t="s">
        <v>0</v>
      </c>
      <c r="Q18" t="s">
        <v>0</v>
      </c>
    </row>
    <row r="19" spans="1:17" ht="14.25">
      <c r="A19" t="str">
        <f>TEXT(3639800044271,"0000000000000")</f>
        <v>3639800044271</v>
      </c>
      <c r="B19" t="s">
        <v>43</v>
      </c>
      <c r="C19" t="str">
        <f>TEXT(1723,"0000000")</f>
        <v>0001723</v>
      </c>
      <c r="D19" t="s">
        <v>30</v>
      </c>
      <c r="E19" t="s">
        <v>31</v>
      </c>
      <c r="F19">
        <v>36020</v>
      </c>
      <c r="G19">
        <v>36020</v>
      </c>
      <c r="H19">
        <v>30600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36020</v>
      </c>
      <c r="P19" t="s">
        <v>0</v>
      </c>
      <c r="Q19" t="s">
        <v>0</v>
      </c>
    </row>
    <row r="20" spans="1:17" ht="14.25">
      <c r="A20" t="str">
        <f>TEXT(3639900074164,"0000000000000")</f>
        <v>3639900074164</v>
      </c>
      <c r="B20" t="s">
        <v>44</v>
      </c>
      <c r="C20" t="str">
        <f>TEXT(1725,"0000000")</f>
        <v>0001725</v>
      </c>
      <c r="D20" t="s">
        <v>30</v>
      </c>
      <c r="E20" t="s">
        <v>31</v>
      </c>
      <c r="F20">
        <v>30210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30210</v>
      </c>
      <c r="P20" t="s">
        <v>0</v>
      </c>
      <c r="Q20" t="s">
        <v>0</v>
      </c>
    </row>
    <row r="21" spans="1:17" ht="14.25">
      <c r="A21" t="str">
        <f>TEXT(3130600067754,"0000000000000")</f>
        <v>3130600067754</v>
      </c>
      <c r="B21" t="s">
        <v>45</v>
      </c>
      <c r="C21" t="str">
        <f>TEXT(1726,"0000000")</f>
        <v>0001726</v>
      </c>
      <c r="D21" t="s">
        <v>30</v>
      </c>
      <c r="E21" t="s">
        <v>31</v>
      </c>
      <c r="F21">
        <v>36020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36020</v>
      </c>
      <c r="P21" t="s">
        <v>0</v>
      </c>
      <c r="Q21" t="s">
        <v>0</v>
      </c>
    </row>
    <row r="22" spans="1:17" ht="14.25">
      <c r="A22" t="str">
        <f>TEXT(3909801031847,"0000000000000")</f>
        <v>3909801031847</v>
      </c>
      <c r="B22" t="s">
        <v>46</v>
      </c>
      <c r="C22" t="str">
        <f>TEXT(1731,"0000000")</f>
        <v>0001731</v>
      </c>
      <c r="D22" t="s">
        <v>30</v>
      </c>
      <c r="E22" t="s">
        <v>31</v>
      </c>
      <c r="F22">
        <v>24840</v>
      </c>
      <c r="G22">
        <v>36020</v>
      </c>
      <c r="H22">
        <v>20350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24840</v>
      </c>
      <c r="P22" t="s">
        <v>0</v>
      </c>
      <c r="Q22" t="s">
        <v>0</v>
      </c>
    </row>
    <row r="23" spans="1:17" ht="14.25">
      <c r="A23" t="str">
        <f>TEXT(3760100350885,"0000000000000")</f>
        <v>3760100350885</v>
      </c>
      <c r="B23" t="s">
        <v>47</v>
      </c>
      <c r="C23" t="str">
        <f>TEXT(1733,"0000000")</f>
        <v>0001733</v>
      </c>
      <c r="D23" t="s">
        <v>30</v>
      </c>
      <c r="E23" t="s">
        <v>31</v>
      </c>
      <c r="F23">
        <v>30330</v>
      </c>
      <c r="G23">
        <v>36020</v>
      </c>
      <c r="H23">
        <v>30600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30330</v>
      </c>
      <c r="P23" t="s">
        <v>0</v>
      </c>
      <c r="Q23" t="s">
        <v>0</v>
      </c>
    </row>
    <row r="24" spans="1:17" ht="14.25">
      <c r="A24" t="str">
        <f>TEXT(3659900743341,"0000000000000")</f>
        <v>3659900743341</v>
      </c>
      <c r="B24" t="s">
        <v>48</v>
      </c>
      <c r="C24" t="str">
        <f>TEXT(1875,"0000000")</f>
        <v>0001875</v>
      </c>
      <c r="D24" t="s">
        <v>30</v>
      </c>
      <c r="E24" t="s">
        <v>31</v>
      </c>
      <c r="F24">
        <v>36020</v>
      </c>
      <c r="G24">
        <v>36020</v>
      </c>
      <c r="H24">
        <v>30600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36020</v>
      </c>
      <c r="P24" t="s">
        <v>0</v>
      </c>
      <c r="Q24" t="s">
        <v>0</v>
      </c>
    </row>
    <row r="25" spans="1:17" ht="14.25">
      <c r="A25" t="str">
        <f>TEXT(3659900743333,"0000000000000")</f>
        <v>3659900743333</v>
      </c>
      <c r="B25" t="s">
        <v>49</v>
      </c>
      <c r="C25" t="str">
        <f>TEXT(1877,"0000000")</f>
        <v>0001877</v>
      </c>
      <c r="D25" t="s">
        <v>30</v>
      </c>
      <c r="E25" t="s">
        <v>31</v>
      </c>
      <c r="F25">
        <v>36020</v>
      </c>
      <c r="G25">
        <v>36020</v>
      </c>
      <c r="H25">
        <v>30600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36020</v>
      </c>
      <c r="P25" t="s">
        <v>0</v>
      </c>
      <c r="Q25" t="s">
        <v>0</v>
      </c>
    </row>
    <row r="26" spans="1:17" ht="14.25">
      <c r="A26" t="str">
        <f>TEXT(3249900132184,"0000000000000")</f>
        <v>3249900132184</v>
      </c>
      <c r="B26" t="s">
        <v>50</v>
      </c>
      <c r="C26" t="str">
        <f>TEXT(1878,"0000000")</f>
        <v>0001878</v>
      </c>
      <c r="D26" t="s">
        <v>30</v>
      </c>
      <c r="E26" t="s">
        <v>31</v>
      </c>
      <c r="F26">
        <v>30550</v>
      </c>
      <c r="G26">
        <v>36020</v>
      </c>
      <c r="H26">
        <v>30600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30550</v>
      </c>
      <c r="P26" t="s">
        <v>0</v>
      </c>
      <c r="Q26" t="s">
        <v>0</v>
      </c>
    </row>
    <row r="27" spans="1:17" ht="14.25">
      <c r="A27" t="str">
        <f>TEXT(3639900178482,"0000000000000")</f>
        <v>3639900178482</v>
      </c>
      <c r="B27" t="s">
        <v>51</v>
      </c>
      <c r="C27" t="str">
        <f>TEXT(1881,"0000000")</f>
        <v>0001881</v>
      </c>
      <c r="D27" t="s">
        <v>30</v>
      </c>
      <c r="E27" t="s">
        <v>31</v>
      </c>
      <c r="F27">
        <v>36020</v>
      </c>
      <c r="G27">
        <v>36020</v>
      </c>
      <c r="H27">
        <v>30600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36020</v>
      </c>
      <c r="P27" t="s">
        <v>0</v>
      </c>
      <c r="Q27" t="s">
        <v>0</v>
      </c>
    </row>
    <row r="28" spans="1:17" ht="14.25">
      <c r="A28" t="str">
        <f>TEXT(3650800307410,"0000000000000")</f>
        <v>3650800307410</v>
      </c>
      <c r="B28" t="s">
        <v>52</v>
      </c>
      <c r="C28" t="str">
        <f>TEXT(1893,"0000000")</f>
        <v>0001893</v>
      </c>
      <c r="D28" t="s">
        <v>30</v>
      </c>
      <c r="E28" t="s">
        <v>31</v>
      </c>
      <c r="F28">
        <v>30030</v>
      </c>
      <c r="G28">
        <v>36020</v>
      </c>
      <c r="H28">
        <v>30600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30030</v>
      </c>
      <c r="P28" t="s">
        <v>0</v>
      </c>
      <c r="Q28" t="s">
        <v>0</v>
      </c>
    </row>
    <row r="29" spans="1:17" ht="14.25">
      <c r="A29" t="str">
        <f>TEXT(3520101331029,"0000000000000")</f>
        <v>3520101331029</v>
      </c>
      <c r="B29" t="s">
        <v>53</v>
      </c>
      <c r="C29" t="str">
        <f>TEXT(1981,"0000000")</f>
        <v>0001981</v>
      </c>
      <c r="D29" t="s">
        <v>30</v>
      </c>
      <c r="E29" t="s">
        <v>31</v>
      </c>
      <c r="F29">
        <v>19510</v>
      </c>
      <c r="G29">
        <v>36020</v>
      </c>
      <c r="H29">
        <v>20350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19510</v>
      </c>
      <c r="P29" t="s">
        <v>0</v>
      </c>
      <c r="Q29" t="s">
        <v>0</v>
      </c>
    </row>
    <row r="30" spans="1:17" ht="14.25">
      <c r="A30" t="str">
        <f>TEXT(5100600022668,"0000000000000")</f>
        <v>5100600022668</v>
      </c>
      <c r="B30" t="s">
        <v>54</v>
      </c>
      <c r="C30" t="str">
        <f>TEXT(2034,"0000000")</f>
        <v>0002034</v>
      </c>
      <c r="D30" t="s">
        <v>30</v>
      </c>
      <c r="E30" t="s">
        <v>31</v>
      </c>
      <c r="F30">
        <v>36020</v>
      </c>
      <c r="G30">
        <v>36020</v>
      </c>
      <c r="H30">
        <v>30600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36020</v>
      </c>
      <c r="P30" t="s">
        <v>0</v>
      </c>
      <c r="Q30" t="s">
        <v>0</v>
      </c>
    </row>
    <row r="31" spans="1:17" ht="14.25">
      <c r="A31" t="str">
        <f>TEXT(3520100605427,"0000000000000")</f>
        <v>3520100605427</v>
      </c>
      <c r="B31" t="s">
        <v>55</v>
      </c>
      <c r="C31" t="str">
        <f>TEXT(2046,"0000000")</f>
        <v>0002046</v>
      </c>
      <c r="D31" t="s">
        <v>30</v>
      </c>
      <c r="E31" t="s">
        <v>31</v>
      </c>
      <c r="F31">
        <v>26980</v>
      </c>
      <c r="G31">
        <v>36020</v>
      </c>
      <c r="H31">
        <v>30600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26980</v>
      </c>
      <c r="P31" t="s">
        <v>0</v>
      </c>
      <c r="Q31" t="s">
        <v>0</v>
      </c>
    </row>
    <row r="32" spans="1:17" ht="14.25">
      <c r="A32" t="str">
        <f>TEXT(3660600595781,"0000000000000")</f>
        <v>3660600595781</v>
      </c>
      <c r="B32" t="s">
        <v>56</v>
      </c>
      <c r="C32" t="str">
        <f>TEXT(2318,"0000000")</f>
        <v>0002318</v>
      </c>
      <c r="D32" t="s">
        <v>30</v>
      </c>
      <c r="E32" t="s">
        <v>31</v>
      </c>
      <c r="F32">
        <v>30070</v>
      </c>
      <c r="G32">
        <v>36020</v>
      </c>
      <c r="H32">
        <v>30600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30070</v>
      </c>
      <c r="P32" t="s">
        <v>0</v>
      </c>
      <c r="Q32" t="s">
        <v>0</v>
      </c>
    </row>
    <row r="33" spans="1:17" ht="14.25">
      <c r="A33" t="str">
        <f>TEXT(3639800051511,"0000000000000")</f>
        <v>3639800051511</v>
      </c>
      <c r="B33" t="s">
        <v>57</v>
      </c>
      <c r="C33" t="str">
        <f>TEXT(2321,"0000000")</f>
        <v>0002321</v>
      </c>
      <c r="D33" t="s">
        <v>30</v>
      </c>
      <c r="E33" t="s">
        <v>31</v>
      </c>
      <c r="F33">
        <v>30850</v>
      </c>
      <c r="G33">
        <v>36020</v>
      </c>
      <c r="H33">
        <v>30600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30850</v>
      </c>
      <c r="P33" t="s">
        <v>0</v>
      </c>
      <c r="Q33" t="s">
        <v>0</v>
      </c>
    </row>
    <row r="34" spans="1:17" ht="14.25">
      <c r="A34" t="str">
        <f>TEXT(3540100693776,"0000000000000")</f>
        <v>3540100693776</v>
      </c>
      <c r="B34" t="s">
        <v>58</v>
      </c>
      <c r="C34" t="str">
        <f>TEXT(3078,"0000000")</f>
        <v>0003078</v>
      </c>
      <c r="D34" t="s">
        <v>30</v>
      </c>
      <c r="E34" t="s">
        <v>31</v>
      </c>
      <c r="F34">
        <v>30030</v>
      </c>
      <c r="G34">
        <v>36020</v>
      </c>
      <c r="H34">
        <v>30600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30030</v>
      </c>
      <c r="P34" t="s">
        <v>0</v>
      </c>
      <c r="Q34" t="s">
        <v>0</v>
      </c>
    </row>
    <row r="35" spans="1:17" ht="14.25">
      <c r="A35" t="str">
        <f>TEXT(3530100079466,"0000000000000")</f>
        <v>3530100079466</v>
      </c>
      <c r="B35" t="s">
        <v>59</v>
      </c>
      <c r="C35" t="str">
        <f>TEXT(353,"0000000")</f>
        <v>0000353</v>
      </c>
      <c r="D35" t="s">
        <v>30</v>
      </c>
      <c r="E35" t="s">
        <v>60</v>
      </c>
      <c r="F35">
        <v>9530</v>
      </c>
      <c r="G35">
        <v>22220</v>
      </c>
      <c r="H35">
        <v>15390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9530</v>
      </c>
      <c r="P35" t="s">
        <v>0</v>
      </c>
      <c r="Q35" t="s">
        <v>0</v>
      </c>
    </row>
    <row r="36" spans="1:17" ht="14.25">
      <c r="A36" t="str">
        <f>TEXT(3330900437636,"0000000000000")</f>
        <v>3330900437636</v>
      </c>
      <c r="B36" t="s">
        <v>61</v>
      </c>
      <c r="C36" t="str">
        <f>TEXT(403,"0000000")</f>
        <v>0000403</v>
      </c>
      <c r="D36" t="s">
        <v>30</v>
      </c>
      <c r="E36" t="s">
        <v>60</v>
      </c>
      <c r="F36">
        <v>9720</v>
      </c>
      <c r="G36">
        <v>22220</v>
      </c>
      <c r="H36">
        <v>15390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9720</v>
      </c>
      <c r="P36" t="s">
        <v>0</v>
      </c>
      <c r="Q36" t="s">
        <v>0</v>
      </c>
    </row>
    <row r="37" spans="1:17" ht="14.25">
      <c r="A37" t="str">
        <f>TEXT(3670100348300,"0000000000000")</f>
        <v>3670100348300</v>
      </c>
      <c r="B37" t="s">
        <v>62</v>
      </c>
      <c r="C37" t="str">
        <f>TEXT(483,"0000000")</f>
        <v>0000483</v>
      </c>
      <c r="D37" t="s">
        <v>30</v>
      </c>
      <c r="E37" t="s">
        <v>60</v>
      </c>
      <c r="F37">
        <v>13270</v>
      </c>
      <c r="G37">
        <v>22220</v>
      </c>
      <c r="H37">
        <v>15390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13270</v>
      </c>
      <c r="P37" t="s">
        <v>0</v>
      </c>
      <c r="Q37" t="s">
        <v>0</v>
      </c>
    </row>
    <row r="38" spans="1:17" ht="14.25">
      <c r="A38" t="str">
        <f>TEXT(3649900175939,"0000000000000")</f>
        <v>3649900175939</v>
      </c>
      <c r="B38" t="s">
        <v>63</v>
      </c>
      <c r="C38" t="str">
        <f>TEXT(653,"0000000")</f>
        <v>0000653</v>
      </c>
      <c r="D38" t="s">
        <v>30</v>
      </c>
      <c r="E38" t="s">
        <v>60</v>
      </c>
      <c r="F38">
        <v>9440</v>
      </c>
      <c r="G38">
        <v>22220</v>
      </c>
      <c r="H38">
        <v>15390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9440</v>
      </c>
      <c r="P38" t="s">
        <v>0</v>
      </c>
      <c r="Q38" t="s">
        <v>0</v>
      </c>
    </row>
    <row r="39" spans="1:17" ht="14.25">
      <c r="A39" t="str">
        <f>TEXT(3311400036633,"0000000000000")</f>
        <v>3311400036633</v>
      </c>
      <c r="B39" t="s">
        <v>64</v>
      </c>
      <c r="C39" t="str">
        <f>TEXT(690,"0000000")</f>
        <v>0000690</v>
      </c>
      <c r="D39" t="s">
        <v>30</v>
      </c>
      <c r="E39" t="s">
        <v>60</v>
      </c>
      <c r="F39">
        <v>11420</v>
      </c>
      <c r="G39">
        <v>22220</v>
      </c>
      <c r="H39">
        <v>15390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11420</v>
      </c>
      <c r="P39" t="s">
        <v>0</v>
      </c>
      <c r="Q39" t="s">
        <v>0</v>
      </c>
    </row>
    <row r="40" spans="1:17" ht="14.25">
      <c r="A40" t="str">
        <f>TEXT(3199700089839,"0000000000000")</f>
        <v>3199700089839</v>
      </c>
      <c r="B40" t="s">
        <v>65</v>
      </c>
      <c r="C40" t="str">
        <f>TEXT(747,"0000000")</f>
        <v>0000747</v>
      </c>
      <c r="D40" t="s">
        <v>30</v>
      </c>
      <c r="E40" t="s">
        <v>60</v>
      </c>
      <c r="F40">
        <v>22220</v>
      </c>
      <c r="G40">
        <v>22220</v>
      </c>
      <c r="H40">
        <v>19950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22220</v>
      </c>
      <c r="P40" t="s">
        <v>0</v>
      </c>
      <c r="Q40" t="s">
        <v>0</v>
      </c>
    </row>
    <row r="41" spans="1:17" ht="14.25">
      <c r="A41" t="str">
        <f>TEXT(3640500171164,"0000000000000")</f>
        <v>3640500171164</v>
      </c>
      <c r="B41" t="s">
        <v>66</v>
      </c>
      <c r="C41" t="str">
        <f>TEXT(828,"0000000")</f>
        <v>0000828</v>
      </c>
      <c r="D41" t="s">
        <v>30</v>
      </c>
      <c r="E41" t="s">
        <v>60</v>
      </c>
      <c r="F41">
        <v>9920</v>
      </c>
      <c r="G41">
        <v>22220</v>
      </c>
      <c r="H41">
        <v>15390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9920</v>
      </c>
      <c r="P41" t="s">
        <v>0</v>
      </c>
      <c r="Q41" t="s">
        <v>0</v>
      </c>
    </row>
    <row r="42" spans="1:17" ht="14.25">
      <c r="A42" t="str">
        <f>TEXT(3250400516791,"0000000000000")</f>
        <v>3250400516791</v>
      </c>
      <c r="B42" t="s">
        <v>67</v>
      </c>
      <c r="C42" t="str">
        <f>TEXT(1810,"0000000")</f>
        <v>0001810</v>
      </c>
      <c r="D42" t="s">
        <v>30</v>
      </c>
      <c r="E42" t="s">
        <v>60</v>
      </c>
      <c r="F42">
        <v>9440</v>
      </c>
      <c r="G42">
        <v>22220</v>
      </c>
      <c r="H42">
        <v>15390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9440</v>
      </c>
      <c r="P42" t="s">
        <v>0</v>
      </c>
      <c r="Q42" t="s">
        <v>0</v>
      </c>
    </row>
    <row r="43" spans="1:17" ht="14.25">
      <c r="A43" t="str">
        <f>TEXT(3430300501430,"0000000000000")</f>
        <v>3430300501430</v>
      </c>
      <c r="B43" t="s">
        <v>68</v>
      </c>
      <c r="C43" t="str">
        <f>TEXT(1879,"0000000")</f>
        <v>0001879</v>
      </c>
      <c r="D43" t="s">
        <v>30</v>
      </c>
      <c r="E43" t="s">
        <v>60</v>
      </c>
      <c r="F43">
        <v>9440</v>
      </c>
      <c r="G43">
        <v>22220</v>
      </c>
      <c r="H43">
        <v>15390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9440</v>
      </c>
      <c r="P43" t="s">
        <v>0</v>
      </c>
      <c r="Q43" t="s">
        <v>0</v>
      </c>
    </row>
    <row r="44" spans="1:17" ht="14.25">
      <c r="A44" t="str">
        <f>TEXT(3100903629759,"0000000000000")</f>
        <v>3100903629759</v>
      </c>
      <c r="B44" t="s">
        <v>69</v>
      </c>
      <c r="C44" t="str">
        <f>TEXT(296,"0000000")</f>
        <v>0000296</v>
      </c>
      <c r="D44" t="s">
        <v>70</v>
      </c>
      <c r="E44" t="s">
        <v>71</v>
      </c>
      <c r="F44">
        <v>34170</v>
      </c>
      <c r="G44">
        <v>47450</v>
      </c>
      <c r="H44">
        <v>39440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34170</v>
      </c>
      <c r="P44" t="s">
        <v>0</v>
      </c>
      <c r="Q44" t="s">
        <v>0</v>
      </c>
    </row>
    <row r="45" spans="1:17" ht="14.25">
      <c r="A45" t="str">
        <f>TEXT(3630500001200,"0000000000000")</f>
        <v>3630500001200</v>
      </c>
      <c r="B45" t="s">
        <v>72</v>
      </c>
      <c r="C45" t="str">
        <f>TEXT(676,"0000000")</f>
        <v>0000676</v>
      </c>
      <c r="D45" t="s">
        <v>70</v>
      </c>
      <c r="E45" t="s">
        <v>71</v>
      </c>
      <c r="F45">
        <v>36930</v>
      </c>
      <c r="G45">
        <v>47450</v>
      </c>
      <c r="H45">
        <v>39440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36930</v>
      </c>
      <c r="P45" t="s">
        <v>0</v>
      </c>
      <c r="Q45" t="s">
        <v>0</v>
      </c>
    </row>
    <row r="46" spans="1:17" ht="14.25">
      <c r="A46" t="str">
        <f>TEXT(3540101010508,"0000000000000")</f>
        <v>3540101010508</v>
      </c>
      <c r="B46" t="s">
        <v>73</v>
      </c>
      <c r="C46" t="str">
        <f>TEXT(990,"0000000")</f>
        <v>0000990</v>
      </c>
      <c r="D46" t="s">
        <v>70</v>
      </c>
      <c r="E46" t="s">
        <v>71</v>
      </c>
      <c r="F46">
        <v>29740</v>
      </c>
      <c r="G46">
        <v>47450</v>
      </c>
      <c r="H46">
        <v>28270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29740</v>
      </c>
      <c r="P46" t="s">
        <v>0</v>
      </c>
      <c r="Q46" t="s">
        <v>0</v>
      </c>
    </row>
    <row r="47" spans="1:17" ht="14.25">
      <c r="A47" t="str">
        <f>TEXT(3600800330608,"0000000000000")</f>
        <v>3600800330608</v>
      </c>
      <c r="B47" t="s">
        <v>74</v>
      </c>
      <c r="C47" t="str">
        <f>TEXT(2489,"0000000")</f>
        <v>0002489</v>
      </c>
      <c r="D47" t="s">
        <v>70</v>
      </c>
      <c r="E47" t="s">
        <v>71</v>
      </c>
      <c r="F47">
        <v>37420</v>
      </c>
      <c r="G47">
        <v>47450</v>
      </c>
      <c r="H47">
        <v>39440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37420</v>
      </c>
      <c r="P47" t="s">
        <v>0</v>
      </c>
      <c r="Q47" t="s">
        <v>0</v>
      </c>
    </row>
    <row r="48" spans="1:17" ht="14.25">
      <c r="A48" t="str">
        <f>TEXT(3549900123531,"0000000000000")</f>
        <v>3549900123531</v>
      </c>
      <c r="B48" t="s">
        <v>75</v>
      </c>
      <c r="C48" t="str">
        <f>TEXT(2608,"0000000")</f>
        <v>0002608</v>
      </c>
      <c r="D48" t="s">
        <v>70</v>
      </c>
      <c r="E48" t="s">
        <v>71</v>
      </c>
      <c r="F48">
        <v>32870</v>
      </c>
      <c r="G48">
        <v>47450</v>
      </c>
      <c r="H48">
        <v>39440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32870</v>
      </c>
      <c r="P48" t="s">
        <v>0</v>
      </c>
      <c r="Q48" t="s">
        <v>0</v>
      </c>
    </row>
    <row r="49" spans="1:17" ht="14.25">
      <c r="A49" t="str">
        <f>TEXT(3501900577208,"0000000000000")</f>
        <v>3501900577208</v>
      </c>
      <c r="B49" t="s">
        <v>76</v>
      </c>
      <c r="C49" t="str">
        <f>TEXT(2661,"0000000")</f>
        <v>0002661</v>
      </c>
      <c r="D49" t="s">
        <v>70</v>
      </c>
      <c r="E49" t="s">
        <v>71</v>
      </c>
      <c r="F49">
        <v>37330</v>
      </c>
      <c r="G49">
        <v>47450</v>
      </c>
      <c r="H49">
        <v>39440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37330</v>
      </c>
      <c r="P49" t="s">
        <v>0</v>
      </c>
      <c r="Q49" t="s">
        <v>0</v>
      </c>
    </row>
    <row r="50" spans="1:17" ht="14.25">
      <c r="A50" t="str">
        <f>TEXT(5930300023602,"0000000000000")</f>
        <v>5930300023602</v>
      </c>
      <c r="B50" t="s">
        <v>77</v>
      </c>
      <c r="C50" t="str">
        <f>TEXT(2743,"0000000")</f>
        <v>0002743</v>
      </c>
      <c r="D50" t="s">
        <v>70</v>
      </c>
      <c r="E50" t="s">
        <v>71</v>
      </c>
      <c r="F50">
        <v>37170</v>
      </c>
      <c r="G50">
        <v>47450</v>
      </c>
      <c r="H50">
        <v>39440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37170</v>
      </c>
      <c r="P50" t="s">
        <v>0</v>
      </c>
      <c r="Q50" t="s">
        <v>0</v>
      </c>
    </row>
    <row r="51" spans="1:17" ht="14.25">
      <c r="A51" t="str">
        <f>TEXT(3759900140387,"0000000000000")</f>
        <v>3759900140387</v>
      </c>
      <c r="B51" t="s">
        <v>78</v>
      </c>
      <c r="C51" t="str">
        <f>TEXT(2744,"0000000")</f>
        <v>0002744</v>
      </c>
      <c r="D51" t="s">
        <v>70</v>
      </c>
      <c r="E51" t="s">
        <v>71</v>
      </c>
      <c r="F51">
        <v>36930</v>
      </c>
      <c r="G51">
        <v>47450</v>
      </c>
      <c r="H51">
        <v>39440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36930</v>
      </c>
      <c r="P51" t="s">
        <v>0</v>
      </c>
      <c r="Q51" t="s">
        <v>0</v>
      </c>
    </row>
    <row r="52" spans="1:17" ht="14.25">
      <c r="A52" t="str">
        <f>TEXT(3639900038265,"0000000000000")</f>
        <v>3639900038265</v>
      </c>
      <c r="B52" t="s">
        <v>79</v>
      </c>
      <c r="C52" t="str">
        <f>TEXT(2771,"0000000")</f>
        <v>0002771</v>
      </c>
      <c r="D52" t="s">
        <v>70</v>
      </c>
      <c r="E52" t="s">
        <v>71</v>
      </c>
      <c r="F52">
        <v>37330</v>
      </c>
      <c r="G52">
        <v>47450</v>
      </c>
      <c r="H52">
        <v>39440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37330</v>
      </c>
      <c r="P52" t="s">
        <v>0</v>
      </c>
      <c r="Q52" t="s">
        <v>0</v>
      </c>
    </row>
    <row r="53" spans="1:17" ht="14.25">
      <c r="A53" t="str">
        <f>TEXT(3220200309831,"0000000000000")</f>
        <v>3220200309831</v>
      </c>
      <c r="B53" t="s">
        <v>80</v>
      </c>
      <c r="C53" t="str">
        <f>TEXT(2772,"0000000")</f>
        <v>0002772</v>
      </c>
      <c r="D53" t="s">
        <v>70</v>
      </c>
      <c r="E53" t="s">
        <v>71</v>
      </c>
      <c r="F53">
        <v>38320</v>
      </c>
      <c r="G53">
        <v>47450</v>
      </c>
      <c r="H53">
        <v>39440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38320</v>
      </c>
      <c r="P53" t="s">
        <v>0</v>
      </c>
      <c r="Q53" t="s">
        <v>0</v>
      </c>
    </row>
    <row r="54" spans="1:17" ht="14.25">
      <c r="A54" t="str">
        <f>TEXT(3540400070995,"0000000000000")</f>
        <v>3540400070995</v>
      </c>
      <c r="B54" t="s">
        <v>81</v>
      </c>
      <c r="C54" t="str">
        <f>TEXT(2774,"0000000")</f>
        <v>0002774</v>
      </c>
      <c r="D54" t="s">
        <v>70</v>
      </c>
      <c r="E54" t="s">
        <v>71</v>
      </c>
      <c r="F54">
        <v>36020</v>
      </c>
      <c r="G54">
        <v>47450</v>
      </c>
      <c r="H54">
        <v>39440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36020</v>
      </c>
      <c r="P54" t="s">
        <v>0</v>
      </c>
      <c r="Q54" t="s">
        <v>0</v>
      </c>
    </row>
    <row r="55" spans="1:17" ht="14.25">
      <c r="A55" t="str">
        <f>TEXT(3660100001296,"0000000000000")</f>
        <v>3660100001296</v>
      </c>
      <c r="B55" t="s">
        <v>82</v>
      </c>
      <c r="C55" t="str">
        <f>TEXT(2775,"0000000")</f>
        <v>0002775</v>
      </c>
      <c r="D55" t="s">
        <v>70</v>
      </c>
      <c r="E55" t="s">
        <v>71</v>
      </c>
      <c r="F55">
        <v>31900</v>
      </c>
      <c r="G55">
        <v>47450</v>
      </c>
      <c r="H55">
        <v>39440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31900</v>
      </c>
      <c r="P55" t="s">
        <v>0</v>
      </c>
      <c r="Q55" t="s">
        <v>0</v>
      </c>
    </row>
    <row r="56" spans="1:17" ht="14.25">
      <c r="A56" t="str">
        <f>TEXT(3540400219981,"0000000000000")</f>
        <v>3540400219981</v>
      </c>
      <c r="B56" t="s">
        <v>83</v>
      </c>
      <c r="C56" t="str">
        <f>TEXT(2871,"0000000")</f>
        <v>0002871</v>
      </c>
      <c r="D56" t="s">
        <v>70</v>
      </c>
      <c r="E56" t="s">
        <v>71</v>
      </c>
      <c r="F56">
        <v>33390</v>
      </c>
      <c r="G56">
        <v>47450</v>
      </c>
      <c r="H56">
        <v>39440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33390</v>
      </c>
      <c r="P56" t="s">
        <v>0</v>
      </c>
      <c r="Q56" t="s">
        <v>0</v>
      </c>
    </row>
    <row r="57" spans="1:17" ht="14.25">
      <c r="A57" t="str">
        <f>TEXT(3630100467716,"0000000000000")</f>
        <v>3630100467716</v>
      </c>
      <c r="B57" t="s">
        <v>84</v>
      </c>
      <c r="C57" t="str">
        <f>TEXT(995,"0000000")</f>
        <v>0000995</v>
      </c>
      <c r="D57" t="s">
        <v>70</v>
      </c>
      <c r="E57" t="s">
        <v>85</v>
      </c>
      <c r="F57">
        <v>30070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30070</v>
      </c>
      <c r="P57" t="s">
        <v>0</v>
      </c>
      <c r="Q57" t="s">
        <v>0</v>
      </c>
    </row>
    <row r="58" spans="1:17" ht="14.25">
      <c r="A58" t="str">
        <f>TEXT(3630400215151,"0000000000000")</f>
        <v>3630400215151</v>
      </c>
      <c r="B58" t="s">
        <v>86</v>
      </c>
      <c r="C58" t="str">
        <f>TEXT(997,"0000000")</f>
        <v>0000997</v>
      </c>
      <c r="D58" t="s">
        <v>70</v>
      </c>
      <c r="E58" t="s">
        <v>85</v>
      </c>
      <c r="F58">
        <v>29790</v>
      </c>
      <c r="G58">
        <v>33540</v>
      </c>
      <c r="H58">
        <v>27710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29790</v>
      </c>
      <c r="P58" t="s">
        <v>0</v>
      </c>
      <c r="Q58" t="s">
        <v>0</v>
      </c>
    </row>
    <row r="59" spans="1:17" ht="14.25">
      <c r="A59" t="str">
        <f>TEXT(3571000293092,"0000000000000")</f>
        <v>3571000293092</v>
      </c>
      <c r="B59" t="s">
        <v>87</v>
      </c>
      <c r="C59" t="str">
        <f>TEXT(1056,"0000000")</f>
        <v>0001056</v>
      </c>
      <c r="D59" t="s">
        <v>70</v>
      </c>
      <c r="E59" t="s">
        <v>85</v>
      </c>
      <c r="F59">
        <v>27430</v>
      </c>
      <c r="G59">
        <v>33540</v>
      </c>
      <c r="H59">
        <v>27710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27430</v>
      </c>
      <c r="P59" t="s">
        <v>0</v>
      </c>
      <c r="Q59" t="s">
        <v>0</v>
      </c>
    </row>
    <row r="60" spans="1:17" ht="14.25">
      <c r="A60" t="str">
        <f>TEXT(3649900011961,"0000000000000")</f>
        <v>3649900011961</v>
      </c>
      <c r="B60" t="s">
        <v>88</v>
      </c>
      <c r="C60" t="str">
        <f>TEXT(1535,"0000000")</f>
        <v>0001535</v>
      </c>
      <c r="D60" t="s">
        <v>70</v>
      </c>
      <c r="E60" t="s">
        <v>85</v>
      </c>
      <c r="F60">
        <v>24470</v>
      </c>
      <c r="G60">
        <v>33540</v>
      </c>
      <c r="H60">
        <v>27710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24470</v>
      </c>
      <c r="P60" t="s">
        <v>0</v>
      </c>
      <c r="Q60" t="s">
        <v>0</v>
      </c>
    </row>
    <row r="61" spans="1:17" ht="14.25">
      <c r="A61" t="str">
        <f>TEXT(3679900163027,"0000000000000")</f>
        <v>3679900163027</v>
      </c>
      <c r="B61" t="s">
        <v>89</v>
      </c>
      <c r="C61" t="str">
        <f>TEXT(1718,"0000000")</f>
        <v>0001718</v>
      </c>
      <c r="D61" t="s">
        <v>70</v>
      </c>
      <c r="E61" t="s">
        <v>85</v>
      </c>
      <c r="F61">
        <v>21060</v>
      </c>
      <c r="G61">
        <v>33540</v>
      </c>
      <c r="H61">
        <v>16030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21060</v>
      </c>
      <c r="P61" t="s">
        <v>0</v>
      </c>
      <c r="Q61" t="s">
        <v>0</v>
      </c>
    </row>
    <row r="62" spans="1:17" ht="14.25">
      <c r="A62" t="str">
        <f>TEXT(3540500150478,"0000000000000")</f>
        <v>3540500150478</v>
      </c>
      <c r="B62" t="s">
        <v>90</v>
      </c>
      <c r="C62" t="str">
        <f>TEXT(1719,"0000000")</f>
        <v>0001719</v>
      </c>
      <c r="D62" t="s">
        <v>70</v>
      </c>
      <c r="E62" t="s">
        <v>85</v>
      </c>
      <c r="F62">
        <v>21990</v>
      </c>
      <c r="G62">
        <v>33540</v>
      </c>
      <c r="H62">
        <v>27710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21990</v>
      </c>
      <c r="P62" t="s">
        <v>0</v>
      </c>
      <c r="Q62" t="s">
        <v>0</v>
      </c>
    </row>
    <row r="63" spans="1:17" ht="14.25">
      <c r="A63" t="str">
        <f>TEXT(3639900059653,"0000000000000")</f>
        <v>3639900059653</v>
      </c>
      <c r="B63" t="s">
        <v>91</v>
      </c>
      <c r="C63" t="str">
        <f>TEXT(1728,"0000000")</f>
        <v>0001728</v>
      </c>
      <c r="D63" t="s">
        <v>70</v>
      </c>
      <c r="E63" t="s">
        <v>85</v>
      </c>
      <c r="F63">
        <v>24360</v>
      </c>
      <c r="G63">
        <v>33540</v>
      </c>
      <c r="H63">
        <v>27710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24360</v>
      </c>
      <c r="P63" t="s">
        <v>0</v>
      </c>
      <c r="Q63" t="s">
        <v>0</v>
      </c>
    </row>
    <row r="64" spans="1:17" ht="14.25">
      <c r="A64" t="str">
        <f>TEXT(3340100407287,"0000000000000")</f>
        <v>3340100407287</v>
      </c>
      <c r="B64" t="s">
        <v>92</v>
      </c>
      <c r="C64" t="str">
        <f>TEXT(1729,"0000000")</f>
        <v>0001729</v>
      </c>
      <c r="D64" t="s">
        <v>70</v>
      </c>
      <c r="E64" t="s">
        <v>85</v>
      </c>
      <c r="F64">
        <v>24190</v>
      </c>
      <c r="G64">
        <v>33540</v>
      </c>
      <c r="H64">
        <v>27710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24190</v>
      </c>
      <c r="P64" t="s">
        <v>0</v>
      </c>
      <c r="Q64" t="s">
        <v>0</v>
      </c>
    </row>
    <row r="65" spans="1:17" ht="14.25">
      <c r="A65" t="str">
        <f>TEXT(3730400297378,"0000000000000")</f>
        <v>3730400297378</v>
      </c>
      <c r="B65" t="s">
        <v>93</v>
      </c>
      <c r="C65" t="str">
        <f>TEXT(1730,"0000000")</f>
        <v>0001730</v>
      </c>
      <c r="D65" t="s">
        <v>70</v>
      </c>
      <c r="E65" t="s">
        <v>85</v>
      </c>
      <c r="F65">
        <v>24360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24360</v>
      </c>
      <c r="P65" t="s">
        <v>0</v>
      </c>
      <c r="Q65" t="s">
        <v>0</v>
      </c>
    </row>
    <row r="66" spans="1:17" ht="14.25">
      <c r="A66" t="str">
        <f>TEXT(3630200371451,"0000000000000")</f>
        <v>3630200371451</v>
      </c>
      <c r="B66" t="s">
        <v>94</v>
      </c>
      <c r="C66" t="str">
        <f>TEXT(1734,"0000000")</f>
        <v>0001734</v>
      </c>
      <c r="D66" t="s">
        <v>95</v>
      </c>
      <c r="E66" t="s">
        <v>85</v>
      </c>
      <c r="F66">
        <v>18270</v>
      </c>
      <c r="G66">
        <v>33540</v>
      </c>
      <c r="H66">
        <v>16030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18270</v>
      </c>
      <c r="P66" t="s">
        <v>0</v>
      </c>
      <c r="Q66" t="s">
        <v>0</v>
      </c>
    </row>
    <row r="67" spans="1:17" ht="14.25">
      <c r="A67" t="str">
        <f>TEXT(3540400601150,"0000000000000")</f>
        <v>3540400601150</v>
      </c>
      <c r="B67" t="s">
        <v>96</v>
      </c>
      <c r="C67" t="str">
        <f>TEXT(1753,"0000000")</f>
        <v>0001753</v>
      </c>
      <c r="D67" t="s">
        <v>70</v>
      </c>
      <c r="E67" t="s">
        <v>85</v>
      </c>
      <c r="F67">
        <v>24190</v>
      </c>
      <c r="G67">
        <v>33540</v>
      </c>
      <c r="H67">
        <v>27710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24190</v>
      </c>
      <c r="P67" t="s">
        <v>0</v>
      </c>
      <c r="Q67" t="s">
        <v>0</v>
      </c>
    </row>
    <row r="68" spans="1:17" ht="14.25">
      <c r="A68" t="str">
        <f>TEXT(3120101102431,"0000000000000")</f>
        <v>3120101102431</v>
      </c>
      <c r="B68" t="s">
        <v>97</v>
      </c>
      <c r="C68" t="str">
        <f>TEXT(1819,"0000000")</f>
        <v>0001819</v>
      </c>
      <c r="D68" t="s">
        <v>70</v>
      </c>
      <c r="E68" t="s">
        <v>85</v>
      </c>
      <c r="F68">
        <v>29960</v>
      </c>
      <c r="G68">
        <v>33540</v>
      </c>
      <c r="H68">
        <v>27710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29960</v>
      </c>
      <c r="P68" t="s">
        <v>0</v>
      </c>
      <c r="Q68" t="s">
        <v>0</v>
      </c>
    </row>
    <row r="69" spans="1:17" ht="14.25">
      <c r="A69" t="str">
        <f>TEXT(3649900011189,"0000000000000")</f>
        <v>3649900011189</v>
      </c>
      <c r="B69" t="s">
        <v>98</v>
      </c>
      <c r="C69" t="str">
        <f>TEXT(1846,"0000000")</f>
        <v>0001846</v>
      </c>
      <c r="D69" t="s">
        <v>70</v>
      </c>
      <c r="E69" t="s">
        <v>85</v>
      </c>
      <c r="F69">
        <v>24190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24190</v>
      </c>
      <c r="P69" t="s">
        <v>0</v>
      </c>
      <c r="Q69" t="s">
        <v>0</v>
      </c>
    </row>
    <row r="70" spans="1:17" ht="14.25">
      <c r="A70" t="str">
        <f>TEXT(3471000406581,"0000000000000")</f>
        <v>3471000406581</v>
      </c>
      <c r="B70" t="s">
        <v>99</v>
      </c>
      <c r="C70" t="str">
        <f>TEXT(1880,"0000000")</f>
        <v>0001880</v>
      </c>
      <c r="D70" t="s">
        <v>70</v>
      </c>
      <c r="E70" t="s">
        <v>85</v>
      </c>
      <c r="F70">
        <v>24190</v>
      </c>
      <c r="G70">
        <v>33540</v>
      </c>
      <c r="H70">
        <v>27710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24190</v>
      </c>
      <c r="P70" t="s">
        <v>0</v>
      </c>
      <c r="Q70" t="s">
        <v>0</v>
      </c>
    </row>
    <row r="71" spans="1:17" ht="14.25">
      <c r="A71" t="str">
        <f>TEXT(3630100495990,"0000000000000")</f>
        <v>3630100495990</v>
      </c>
      <c r="B71" t="s">
        <v>100</v>
      </c>
      <c r="C71" t="str">
        <f>TEXT(1882,"0000000")</f>
        <v>0001882</v>
      </c>
      <c r="D71" t="s">
        <v>70</v>
      </c>
      <c r="E71" t="s">
        <v>85</v>
      </c>
      <c r="F71">
        <v>20960</v>
      </c>
      <c r="G71">
        <v>33540</v>
      </c>
      <c r="H71">
        <v>16030</v>
      </c>
      <c r="K71">
        <f aca="true" t="shared" si="10" ref="K71:K102">ROUNDUP(($H71*$J71/100),-1)</f>
        <v>0</v>
      </c>
      <c r="L71">
        <f aca="true" t="shared" si="11" ref="L71:L102">IF($F71+$K71&lt;=$G71,$K71,$G71-$F71)</f>
        <v>0</v>
      </c>
      <c r="M71">
        <f aca="true" t="shared" si="12" ref="M71:M102">IF($F71+$K71&lt;=$G71,0,($H71*$J71/100)-$L71)</f>
        <v>0</v>
      </c>
      <c r="N71">
        <f aca="true" t="shared" si="13" ref="N71:N102">$L71+$M71</f>
        <v>0</v>
      </c>
      <c r="O71">
        <f aca="true" t="shared" si="14" ref="O71:O102">IF($F71+$K71&lt;=$G71,$F71+$K71,$G71)</f>
        <v>20960</v>
      </c>
      <c r="P71" t="s">
        <v>0</v>
      </c>
      <c r="Q71" t="s">
        <v>0</v>
      </c>
    </row>
    <row r="72" spans="1:17" ht="14.25">
      <c r="A72" t="str">
        <f>TEXT(3639900121766,"0000000000000")</f>
        <v>3639900121766</v>
      </c>
      <c r="B72" t="s">
        <v>101</v>
      </c>
      <c r="C72" t="str">
        <f>TEXT(1909,"0000000")</f>
        <v>0001909</v>
      </c>
      <c r="D72" t="s">
        <v>70</v>
      </c>
      <c r="E72" t="s">
        <v>85</v>
      </c>
      <c r="F72">
        <v>16640</v>
      </c>
      <c r="G72">
        <v>33540</v>
      </c>
      <c r="H72">
        <v>16030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16640</v>
      </c>
      <c r="P72" t="s">
        <v>0</v>
      </c>
      <c r="Q72" t="s">
        <v>0</v>
      </c>
    </row>
    <row r="73" spans="1:17" ht="14.25">
      <c r="A73" t="str">
        <f>TEXT(3460100075607,"0000000000000")</f>
        <v>3460100075607</v>
      </c>
      <c r="B73" t="s">
        <v>102</v>
      </c>
      <c r="C73" t="str">
        <f>TEXT(2037,"0000000")</f>
        <v>0002037</v>
      </c>
      <c r="D73" t="s">
        <v>70</v>
      </c>
      <c r="E73" t="s">
        <v>85</v>
      </c>
      <c r="F73">
        <v>22890</v>
      </c>
      <c r="G73">
        <v>33540</v>
      </c>
      <c r="H73">
        <v>27710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22890</v>
      </c>
      <c r="P73" t="s">
        <v>0</v>
      </c>
      <c r="Q73" t="s">
        <v>0</v>
      </c>
    </row>
    <row r="74" spans="1:17" ht="14.25">
      <c r="A74" t="str">
        <f>TEXT(5650600035561,"0000000000000")</f>
        <v>5650600035561</v>
      </c>
      <c r="B74" t="s">
        <v>103</v>
      </c>
      <c r="C74" t="str">
        <f>TEXT(2038,"0000000")</f>
        <v>0002038</v>
      </c>
      <c r="D74" t="s">
        <v>70</v>
      </c>
      <c r="E74" t="s">
        <v>85</v>
      </c>
      <c r="F74">
        <v>17730</v>
      </c>
      <c r="G74">
        <v>33540</v>
      </c>
      <c r="H74">
        <v>16030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17730</v>
      </c>
      <c r="P74" t="s">
        <v>0</v>
      </c>
      <c r="Q74" t="s">
        <v>0</v>
      </c>
    </row>
    <row r="75" spans="1:17" ht="14.25">
      <c r="A75" t="str">
        <f>TEXT(3540200557041,"0000000000000")</f>
        <v>3540200557041</v>
      </c>
      <c r="B75" t="s">
        <v>104</v>
      </c>
      <c r="C75" t="str">
        <f>TEXT(2039,"0000000")</f>
        <v>0002039</v>
      </c>
      <c r="D75" t="s">
        <v>70</v>
      </c>
      <c r="E75" t="s">
        <v>85</v>
      </c>
      <c r="F75">
        <v>23750</v>
      </c>
      <c r="G75">
        <v>33540</v>
      </c>
      <c r="H75">
        <v>27710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23750</v>
      </c>
      <c r="P75" t="s">
        <v>0</v>
      </c>
      <c r="Q75" t="s">
        <v>0</v>
      </c>
    </row>
    <row r="76" spans="1:17" ht="14.25">
      <c r="A76" t="str">
        <f>TEXT(3549900123671,"0000000000000")</f>
        <v>3549900123671</v>
      </c>
      <c r="B76" t="s">
        <v>105</v>
      </c>
      <c r="C76" t="str">
        <f>TEXT(2040,"0000000")</f>
        <v>0002040</v>
      </c>
      <c r="D76" t="s">
        <v>70</v>
      </c>
      <c r="E76" t="s">
        <v>85</v>
      </c>
      <c r="F76">
        <v>24190</v>
      </c>
      <c r="G76">
        <v>33540</v>
      </c>
      <c r="H76">
        <v>27710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24190</v>
      </c>
      <c r="P76" t="s">
        <v>0</v>
      </c>
      <c r="Q76" t="s">
        <v>0</v>
      </c>
    </row>
    <row r="77" spans="1:17" ht="14.25">
      <c r="A77" t="str">
        <f>TEXT(3310500047750,"0000000000000")</f>
        <v>3310500047750</v>
      </c>
      <c r="B77" t="s">
        <v>106</v>
      </c>
      <c r="C77" t="str">
        <f>TEXT(2041,"0000000")</f>
        <v>0002041</v>
      </c>
      <c r="D77" t="s">
        <v>70</v>
      </c>
      <c r="E77" t="s">
        <v>85</v>
      </c>
      <c r="F77">
        <v>17180</v>
      </c>
      <c r="G77">
        <v>33540</v>
      </c>
      <c r="H77">
        <v>16030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17180</v>
      </c>
      <c r="P77" t="s">
        <v>0</v>
      </c>
      <c r="Q77" t="s">
        <v>0</v>
      </c>
    </row>
    <row r="78" spans="1:17" ht="14.25">
      <c r="A78" t="str">
        <f>TEXT(3102201263055,"0000000000000")</f>
        <v>3102201263055</v>
      </c>
      <c r="B78" t="s">
        <v>107</v>
      </c>
      <c r="C78" t="str">
        <f>TEXT(2042,"0000000")</f>
        <v>0002042</v>
      </c>
      <c r="D78" t="s">
        <v>108</v>
      </c>
      <c r="E78" t="s">
        <v>85</v>
      </c>
      <c r="F78">
        <v>27710</v>
      </c>
      <c r="G78">
        <v>33540</v>
      </c>
      <c r="H78">
        <v>27710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27710</v>
      </c>
      <c r="P78" t="s">
        <v>0</v>
      </c>
      <c r="Q78" t="s">
        <v>0</v>
      </c>
    </row>
    <row r="79" spans="1:17" ht="14.25">
      <c r="A79" t="str">
        <f>TEXT(3130200428067,"0000000000000")</f>
        <v>3130200428067</v>
      </c>
      <c r="B79" t="s">
        <v>109</v>
      </c>
      <c r="C79" t="str">
        <f>TEXT(2047,"0000000")</f>
        <v>0002047</v>
      </c>
      <c r="D79" t="s">
        <v>70</v>
      </c>
      <c r="E79" t="s">
        <v>85</v>
      </c>
      <c r="F79">
        <v>25160</v>
      </c>
      <c r="G79">
        <v>33540</v>
      </c>
      <c r="H79">
        <v>27710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25160</v>
      </c>
      <c r="P79" t="s">
        <v>0</v>
      </c>
      <c r="Q79" t="s">
        <v>0</v>
      </c>
    </row>
    <row r="80" spans="1:17" ht="14.25">
      <c r="A80" t="str">
        <f>TEXT(3639800130593,"0000000000000")</f>
        <v>3639800130593</v>
      </c>
      <c r="B80" t="s">
        <v>110</v>
      </c>
      <c r="C80" t="str">
        <f>TEXT(2048,"0000000")</f>
        <v>0002048</v>
      </c>
      <c r="D80" t="s">
        <v>70</v>
      </c>
      <c r="E80" t="s">
        <v>85</v>
      </c>
      <c r="F80">
        <v>24360</v>
      </c>
      <c r="G80">
        <v>33540</v>
      </c>
      <c r="H80">
        <v>27710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24360</v>
      </c>
      <c r="P80" t="s">
        <v>0</v>
      </c>
      <c r="Q80" t="s">
        <v>0</v>
      </c>
    </row>
    <row r="81" spans="1:17" ht="14.25">
      <c r="A81" t="str">
        <f>TEXT(3540100279066,"0000000000000")</f>
        <v>3540100279066</v>
      </c>
      <c r="B81" t="s">
        <v>111</v>
      </c>
      <c r="C81" t="str">
        <f>TEXT(2049,"0000000")</f>
        <v>0002049</v>
      </c>
      <c r="D81" t="s">
        <v>70</v>
      </c>
      <c r="E81" t="s">
        <v>85</v>
      </c>
      <c r="F81">
        <v>23060</v>
      </c>
      <c r="G81">
        <v>33540</v>
      </c>
      <c r="H81">
        <v>27710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23060</v>
      </c>
      <c r="P81" t="s">
        <v>0</v>
      </c>
      <c r="Q81" t="s">
        <v>0</v>
      </c>
    </row>
    <row r="82" spans="1:17" ht="14.25">
      <c r="A82" t="str">
        <f>TEXT(3730100349666,"0000000000000")</f>
        <v>3730100349666</v>
      </c>
      <c r="B82" t="s">
        <v>112</v>
      </c>
      <c r="C82" t="str">
        <f>TEXT(2050,"0000000")</f>
        <v>0002050</v>
      </c>
      <c r="D82" t="s">
        <v>70</v>
      </c>
      <c r="E82" t="s">
        <v>85</v>
      </c>
      <c r="F82">
        <v>24720</v>
      </c>
      <c r="G82">
        <v>33540</v>
      </c>
      <c r="H82">
        <v>27710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24720</v>
      </c>
      <c r="P82" t="s">
        <v>0</v>
      </c>
      <c r="Q82" t="s">
        <v>0</v>
      </c>
    </row>
    <row r="83" spans="1:17" ht="14.25">
      <c r="A83" t="str">
        <f>TEXT(3639900228692,"0000000000000")</f>
        <v>3639900228692</v>
      </c>
      <c r="B83" t="s">
        <v>113</v>
      </c>
      <c r="C83" t="str">
        <f>TEXT(2052,"0000000")</f>
        <v>0002052</v>
      </c>
      <c r="D83" t="s">
        <v>108</v>
      </c>
      <c r="E83" t="s">
        <v>85</v>
      </c>
      <c r="F83">
        <v>29960</v>
      </c>
      <c r="G83">
        <v>33540</v>
      </c>
      <c r="H83">
        <v>27710</v>
      </c>
      <c r="K83">
        <f t="shared" si="10"/>
        <v>0</v>
      </c>
      <c r="L83">
        <f t="shared" si="11"/>
        <v>0</v>
      </c>
      <c r="M83">
        <f t="shared" si="12"/>
        <v>0</v>
      </c>
      <c r="N83">
        <f t="shared" si="13"/>
        <v>0</v>
      </c>
      <c r="O83">
        <f t="shared" si="14"/>
        <v>29960</v>
      </c>
      <c r="P83" t="s">
        <v>0</v>
      </c>
      <c r="Q83" t="s">
        <v>0</v>
      </c>
    </row>
    <row r="84" spans="1:17" ht="14.25">
      <c r="A84" t="str">
        <f>TEXT(3620100980961,"0000000000000")</f>
        <v>3620100980961</v>
      </c>
      <c r="B84" t="s">
        <v>114</v>
      </c>
      <c r="C84" t="str">
        <f>TEXT(2146,"0000000")</f>
        <v>0002146</v>
      </c>
      <c r="D84" t="s">
        <v>70</v>
      </c>
      <c r="E84" t="s">
        <v>85</v>
      </c>
      <c r="F84">
        <v>19450</v>
      </c>
      <c r="G84">
        <v>33540</v>
      </c>
      <c r="H84">
        <v>16030</v>
      </c>
      <c r="K84">
        <f t="shared" si="10"/>
        <v>0</v>
      </c>
      <c r="L84">
        <f t="shared" si="11"/>
        <v>0</v>
      </c>
      <c r="M84">
        <f t="shared" si="12"/>
        <v>0</v>
      </c>
      <c r="N84">
        <f t="shared" si="13"/>
        <v>0</v>
      </c>
      <c r="O84">
        <f t="shared" si="14"/>
        <v>19450</v>
      </c>
      <c r="P84" t="s">
        <v>0</v>
      </c>
      <c r="Q84" t="s">
        <v>0</v>
      </c>
    </row>
    <row r="85" spans="1:17" ht="14.25">
      <c r="A85" t="str">
        <f>TEXT(3669900195701,"0000000000000")</f>
        <v>3669900195701</v>
      </c>
      <c r="B85" t="s">
        <v>115</v>
      </c>
      <c r="C85" t="str">
        <f>TEXT(2188,"0000000")</f>
        <v>0002188</v>
      </c>
      <c r="D85" t="s">
        <v>70</v>
      </c>
      <c r="E85" t="s">
        <v>85</v>
      </c>
      <c r="F85">
        <v>18510</v>
      </c>
      <c r="G85">
        <v>33540</v>
      </c>
      <c r="H85">
        <v>16030</v>
      </c>
      <c r="K85">
        <f t="shared" si="10"/>
        <v>0</v>
      </c>
      <c r="L85">
        <f t="shared" si="11"/>
        <v>0</v>
      </c>
      <c r="M85">
        <f t="shared" si="12"/>
        <v>0</v>
      </c>
      <c r="N85">
        <f t="shared" si="13"/>
        <v>0</v>
      </c>
      <c r="O85">
        <f t="shared" si="14"/>
        <v>18510</v>
      </c>
      <c r="P85" t="s">
        <v>0</v>
      </c>
      <c r="Q85" t="s">
        <v>0</v>
      </c>
    </row>
    <row r="86" spans="1:17" ht="14.25">
      <c r="A86" t="str">
        <f>TEXT(5600800010766,"0000000000000")</f>
        <v>5600800010766</v>
      </c>
      <c r="B86" t="s">
        <v>116</v>
      </c>
      <c r="C86" t="str">
        <f>TEXT(2190,"0000000")</f>
        <v>0002190</v>
      </c>
      <c r="D86" t="s">
        <v>70</v>
      </c>
      <c r="E86" t="s">
        <v>85</v>
      </c>
      <c r="F86">
        <v>18850</v>
      </c>
      <c r="G86">
        <v>33540</v>
      </c>
      <c r="H86">
        <v>16030</v>
      </c>
      <c r="K86">
        <f t="shared" si="10"/>
        <v>0</v>
      </c>
      <c r="L86">
        <f t="shared" si="11"/>
        <v>0</v>
      </c>
      <c r="M86">
        <f t="shared" si="12"/>
        <v>0</v>
      </c>
      <c r="N86">
        <f t="shared" si="13"/>
        <v>0</v>
      </c>
      <c r="O86">
        <f t="shared" si="14"/>
        <v>18850</v>
      </c>
      <c r="P86" t="s">
        <v>0</v>
      </c>
      <c r="Q86" t="s">
        <v>0</v>
      </c>
    </row>
    <row r="87" spans="1:17" ht="14.25">
      <c r="A87" t="str">
        <f>TEXT(3240200336421,"0000000000000")</f>
        <v>3240200336421</v>
      </c>
      <c r="B87" t="s">
        <v>117</v>
      </c>
      <c r="C87" t="str">
        <f>TEXT(2191,"0000000")</f>
        <v>0002191</v>
      </c>
      <c r="D87" t="s">
        <v>70</v>
      </c>
      <c r="E87" t="s">
        <v>85</v>
      </c>
      <c r="F87">
        <v>29790</v>
      </c>
      <c r="G87">
        <v>33540</v>
      </c>
      <c r="H87">
        <v>27710</v>
      </c>
      <c r="K87">
        <f t="shared" si="10"/>
        <v>0</v>
      </c>
      <c r="L87">
        <f t="shared" si="11"/>
        <v>0</v>
      </c>
      <c r="M87">
        <f t="shared" si="12"/>
        <v>0</v>
      </c>
      <c r="N87">
        <f t="shared" si="13"/>
        <v>0</v>
      </c>
      <c r="O87">
        <f t="shared" si="14"/>
        <v>29790</v>
      </c>
      <c r="P87" t="s">
        <v>0</v>
      </c>
      <c r="Q87" t="s">
        <v>0</v>
      </c>
    </row>
    <row r="88" spans="1:17" ht="14.25">
      <c r="A88" t="str">
        <f>TEXT(3660600550230,"0000000000000")</f>
        <v>3660600550230</v>
      </c>
      <c r="B88" t="s">
        <v>118</v>
      </c>
      <c r="C88" t="str">
        <f>TEXT(2295,"0000000")</f>
        <v>0002295</v>
      </c>
      <c r="D88" t="s">
        <v>70</v>
      </c>
      <c r="E88" t="s">
        <v>85</v>
      </c>
      <c r="F88">
        <v>23060</v>
      </c>
      <c r="G88">
        <v>33540</v>
      </c>
      <c r="H88">
        <v>27710</v>
      </c>
      <c r="K88">
        <f t="shared" si="10"/>
        <v>0</v>
      </c>
      <c r="L88">
        <f t="shared" si="11"/>
        <v>0</v>
      </c>
      <c r="M88">
        <f t="shared" si="12"/>
        <v>0</v>
      </c>
      <c r="N88">
        <f t="shared" si="13"/>
        <v>0</v>
      </c>
      <c r="O88">
        <f t="shared" si="14"/>
        <v>23060</v>
      </c>
      <c r="P88" t="s">
        <v>0</v>
      </c>
      <c r="Q88" t="s">
        <v>0</v>
      </c>
    </row>
    <row r="89" spans="1:17" ht="14.25">
      <c r="A89" t="str">
        <f>TEXT(3539900030427,"0000000000000")</f>
        <v>3539900030427</v>
      </c>
      <c r="B89" t="s">
        <v>119</v>
      </c>
      <c r="C89" t="str">
        <f>TEXT(2297,"0000000")</f>
        <v>0002297</v>
      </c>
      <c r="D89" t="s">
        <v>70</v>
      </c>
      <c r="E89" t="s">
        <v>85</v>
      </c>
      <c r="F89">
        <v>21640</v>
      </c>
      <c r="G89">
        <v>33540</v>
      </c>
      <c r="H89">
        <v>16030</v>
      </c>
      <c r="K89">
        <f t="shared" si="10"/>
        <v>0</v>
      </c>
      <c r="L89">
        <f t="shared" si="11"/>
        <v>0</v>
      </c>
      <c r="M89">
        <f t="shared" si="12"/>
        <v>0</v>
      </c>
      <c r="N89">
        <f t="shared" si="13"/>
        <v>0</v>
      </c>
      <c r="O89">
        <f t="shared" si="14"/>
        <v>21640</v>
      </c>
      <c r="P89" t="s">
        <v>0</v>
      </c>
      <c r="Q89" t="s">
        <v>0</v>
      </c>
    </row>
    <row r="90" spans="1:17" ht="14.25">
      <c r="A90" t="str">
        <f>TEXT(3639900089765,"0000000000000")</f>
        <v>3639900089765</v>
      </c>
      <c r="B90" t="s">
        <v>120</v>
      </c>
      <c r="C90" t="str">
        <f>TEXT(2307,"0000000")</f>
        <v>0002307</v>
      </c>
      <c r="D90" t="s">
        <v>70</v>
      </c>
      <c r="E90" t="s">
        <v>85</v>
      </c>
      <c r="F90">
        <v>17180</v>
      </c>
      <c r="G90">
        <v>33540</v>
      </c>
      <c r="H90">
        <v>16030</v>
      </c>
      <c r="K90">
        <f t="shared" si="10"/>
        <v>0</v>
      </c>
      <c r="L90">
        <f t="shared" si="11"/>
        <v>0</v>
      </c>
      <c r="M90">
        <f t="shared" si="12"/>
        <v>0</v>
      </c>
      <c r="N90">
        <f t="shared" si="13"/>
        <v>0</v>
      </c>
      <c r="O90">
        <f t="shared" si="14"/>
        <v>17180</v>
      </c>
      <c r="P90" t="s">
        <v>0</v>
      </c>
      <c r="Q90" t="s">
        <v>0</v>
      </c>
    </row>
    <row r="91" spans="1:17" ht="14.25">
      <c r="A91" t="str">
        <f>TEXT(3600100911195,"0000000000000")</f>
        <v>3600100911195</v>
      </c>
      <c r="B91" t="s">
        <v>121</v>
      </c>
      <c r="C91" t="str">
        <f>TEXT(2309,"0000000")</f>
        <v>0002309</v>
      </c>
      <c r="D91" t="s">
        <v>70</v>
      </c>
      <c r="E91" t="s">
        <v>85</v>
      </c>
      <c r="F91">
        <v>21640</v>
      </c>
      <c r="G91">
        <v>33540</v>
      </c>
      <c r="H91">
        <v>16030</v>
      </c>
      <c r="K91">
        <f t="shared" si="10"/>
        <v>0</v>
      </c>
      <c r="L91">
        <f t="shared" si="11"/>
        <v>0</v>
      </c>
      <c r="M91">
        <f t="shared" si="12"/>
        <v>0</v>
      </c>
      <c r="N91">
        <f t="shared" si="13"/>
        <v>0</v>
      </c>
      <c r="O91">
        <f t="shared" si="14"/>
        <v>21640</v>
      </c>
      <c r="P91" t="s">
        <v>0</v>
      </c>
      <c r="Q91" t="s">
        <v>0</v>
      </c>
    </row>
    <row r="92" spans="1:17" ht="14.25">
      <c r="A92" t="str">
        <f>TEXT(3560300848447,"0000000000000")</f>
        <v>3560300848447</v>
      </c>
      <c r="B92" t="s">
        <v>122</v>
      </c>
      <c r="C92" t="str">
        <f>TEXT(2311,"0000000")</f>
        <v>0002311</v>
      </c>
      <c r="D92" t="s">
        <v>70</v>
      </c>
      <c r="E92" t="s">
        <v>85</v>
      </c>
      <c r="F92">
        <v>20160</v>
      </c>
      <c r="G92">
        <v>33540</v>
      </c>
      <c r="H92">
        <v>16030</v>
      </c>
      <c r="K92">
        <f t="shared" si="10"/>
        <v>0</v>
      </c>
      <c r="L92">
        <f t="shared" si="11"/>
        <v>0</v>
      </c>
      <c r="M92">
        <f t="shared" si="12"/>
        <v>0</v>
      </c>
      <c r="N92">
        <f t="shared" si="13"/>
        <v>0</v>
      </c>
      <c r="O92">
        <f t="shared" si="14"/>
        <v>20160</v>
      </c>
      <c r="P92" t="s">
        <v>0</v>
      </c>
      <c r="Q92" t="s">
        <v>0</v>
      </c>
    </row>
    <row r="93" spans="1:17" ht="14.25">
      <c r="A93" t="str">
        <f>TEXT(3540500329842,"0000000000000")</f>
        <v>3540500329842</v>
      </c>
      <c r="B93" t="s">
        <v>123</v>
      </c>
      <c r="C93" t="str">
        <f>TEXT(2313,"0000000")</f>
        <v>0002313</v>
      </c>
      <c r="D93" t="s">
        <v>70</v>
      </c>
      <c r="E93" t="s">
        <v>85</v>
      </c>
      <c r="F93">
        <v>21990</v>
      </c>
      <c r="G93">
        <v>33540</v>
      </c>
      <c r="H93">
        <v>27710</v>
      </c>
      <c r="K93">
        <f t="shared" si="10"/>
        <v>0</v>
      </c>
      <c r="L93">
        <f t="shared" si="11"/>
        <v>0</v>
      </c>
      <c r="M93">
        <f t="shared" si="12"/>
        <v>0</v>
      </c>
      <c r="N93">
        <f t="shared" si="13"/>
        <v>0</v>
      </c>
      <c r="O93">
        <f t="shared" si="14"/>
        <v>21990</v>
      </c>
      <c r="P93" t="s">
        <v>0</v>
      </c>
      <c r="Q93" t="s">
        <v>0</v>
      </c>
    </row>
    <row r="94" spans="1:17" ht="14.25">
      <c r="A94" t="str">
        <f>TEXT(3640700413749,"0000000000000")</f>
        <v>3640700413749</v>
      </c>
      <c r="B94" t="s">
        <v>124</v>
      </c>
      <c r="C94" t="str">
        <f>TEXT(2315,"0000000")</f>
        <v>0002315</v>
      </c>
      <c r="D94" t="s">
        <v>70</v>
      </c>
      <c r="E94" t="s">
        <v>85</v>
      </c>
      <c r="F94">
        <v>21990</v>
      </c>
      <c r="G94">
        <v>33540</v>
      </c>
      <c r="H94">
        <v>27710</v>
      </c>
      <c r="K94">
        <f t="shared" si="10"/>
        <v>0</v>
      </c>
      <c r="L94">
        <f t="shared" si="11"/>
        <v>0</v>
      </c>
      <c r="M94">
        <f t="shared" si="12"/>
        <v>0</v>
      </c>
      <c r="N94">
        <f t="shared" si="13"/>
        <v>0</v>
      </c>
      <c r="O94">
        <f t="shared" si="14"/>
        <v>21990</v>
      </c>
      <c r="P94" t="s">
        <v>0</v>
      </c>
      <c r="Q94" t="s">
        <v>0</v>
      </c>
    </row>
    <row r="95" spans="1:17" ht="14.25">
      <c r="A95" t="str">
        <f>TEXT(3900400329804,"0000000000000")</f>
        <v>3900400329804</v>
      </c>
      <c r="B95" t="s">
        <v>125</v>
      </c>
      <c r="C95" t="str">
        <f>TEXT(2316,"0000000")</f>
        <v>0002316</v>
      </c>
      <c r="D95" t="s">
        <v>70</v>
      </c>
      <c r="E95" t="s">
        <v>85</v>
      </c>
      <c r="F95">
        <v>21640</v>
      </c>
      <c r="G95">
        <v>33540</v>
      </c>
      <c r="H95">
        <v>16030</v>
      </c>
      <c r="K95">
        <f t="shared" si="10"/>
        <v>0</v>
      </c>
      <c r="L95">
        <f t="shared" si="11"/>
        <v>0</v>
      </c>
      <c r="M95">
        <f t="shared" si="12"/>
        <v>0</v>
      </c>
      <c r="N95">
        <f t="shared" si="13"/>
        <v>0</v>
      </c>
      <c r="O95">
        <f t="shared" si="14"/>
        <v>21640</v>
      </c>
      <c r="P95" t="s">
        <v>0</v>
      </c>
      <c r="Q95" t="s">
        <v>0</v>
      </c>
    </row>
    <row r="96" spans="1:17" ht="14.25">
      <c r="A96" t="str">
        <f>TEXT(3530800300017,"0000000000000")</f>
        <v>3530800300017</v>
      </c>
      <c r="B96" t="s">
        <v>126</v>
      </c>
      <c r="C96" t="str">
        <f>TEXT(2319,"0000000")</f>
        <v>0002319</v>
      </c>
      <c r="D96" t="s">
        <v>70</v>
      </c>
      <c r="E96" t="s">
        <v>85</v>
      </c>
      <c r="F96">
        <v>19090</v>
      </c>
      <c r="G96">
        <v>33540</v>
      </c>
      <c r="H96">
        <v>16030</v>
      </c>
      <c r="K96">
        <f t="shared" si="10"/>
        <v>0</v>
      </c>
      <c r="L96">
        <f t="shared" si="11"/>
        <v>0</v>
      </c>
      <c r="M96">
        <f t="shared" si="12"/>
        <v>0</v>
      </c>
      <c r="N96">
        <f t="shared" si="13"/>
        <v>0</v>
      </c>
      <c r="O96">
        <f t="shared" si="14"/>
        <v>19090</v>
      </c>
      <c r="P96" t="s">
        <v>0</v>
      </c>
      <c r="Q96" t="s">
        <v>0</v>
      </c>
    </row>
    <row r="97" spans="1:17" ht="14.25">
      <c r="A97" t="str">
        <f>TEXT(3640500622212,"0000000000000")</f>
        <v>3640500622212</v>
      </c>
      <c r="B97" t="s">
        <v>127</v>
      </c>
      <c r="C97" t="str">
        <f>TEXT(2323,"0000000")</f>
        <v>0002323</v>
      </c>
      <c r="D97" t="s">
        <v>70</v>
      </c>
      <c r="E97" t="s">
        <v>85</v>
      </c>
      <c r="F97">
        <v>23920</v>
      </c>
      <c r="G97">
        <v>33540</v>
      </c>
      <c r="H97">
        <v>27710</v>
      </c>
      <c r="K97">
        <f t="shared" si="10"/>
        <v>0</v>
      </c>
      <c r="L97">
        <f t="shared" si="11"/>
        <v>0</v>
      </c>
      <c r="M97">
        <f t="shared" si="12"/>
        <v>0</v>
      </c>
      <c r="N97">
        <f t="shared" si="13"/>
        <v>0</v>
      </c>
      <c r="O97">
        <f t="shared" si="14"/>
        <v>23920</v>
      </c>
      <c r="P97" t="s">
        <v>0</v>
      </c>
      <c r="Q97" t="s">
        <v>0</v>
      </c>
    </row>
    <row r="98" spans="1:17" ht="14.25">
      <c r="A98" t="str">
        <f>TEXT(3640500168961,"0000000000000")</f>
        <v>3640500168961</v>
      </c>
      <c r="B98" t="s">
        <v>128</v>
      </c>
      <c r="C98" t="str">
        <f>TEXT(2324,"0000000")</f>
        <v>0002324</v>
      </c>
      <c r="D98" t="s">
        <v>70</v>
      </c>
      <c r="E98" t="s">
        <v>85</v>
      </c>
      <c r="F98">
        <v>29960</v>
      </c>
      <c r="G98">
        <v>33540</v>
      </c>
      <c r="H98">
        <v>27710</v>
      </c>
      <c r="K98">
        <f t="shared" si="10"/>
        <v>0</v>
      </c>
      <c r="L98">
        <f t="shared" si="11"/>
        <v>0</v>
      </c>
      <c r="M98">
        <f t="shared" si="12"/>
        <v>0</v>
      </c>
      <c r="N98">
        <f t="shared" si="13"/>
        <v>0</v>
      </c>
      <c r="O98">
        <f t="shared" si="14"/>
        <v>29960</v>
      </c>
      <c r="P98" t="s">
        <v>0</v>
      </c>
      <c r="Q98" t="s">
        <v>0</v>
      </c>
    </row>
    <row r="99" spans="1:17" ht="14.25">
      <c r="A99" t="str">
        <f>TEXT(3630200055134,"0000000000000")</f>
        <v>3630200055134</v>
      </c>
      <c r="B99" t="s">
        <v>129</v>
      </c>
      <c r="C99" t="str">
        <f>TEXT(2366,"0000000")</f>
        <v>0002366</v>
      </c>
      <c r="D99" t="s">
        <v>70</v>
      </c>
      <c r="E99" t="s">
        <v>85</v>
      </c>
      <c r="F99">
        <v>26550</v>
      </c>
      <c r="G99">
        <v>33540</v>
      </c>
      <c r="H99">
        <v>27710</v>
      </c>
      <c r="K99">
        <f t="shared" si="10"/>
        <v>0</v>
      </c>
      <c r="L99">
        <f t="shared" si="11"/>
        <v>0</v>
      </c>
      <c r="M99">
        <f t="shared" si="12"/>
        <v>0</v>
      </c>
      <c r="N99">
        <f t="shared" si="13"/>
        <v>0</v>
      </c>
      <c r="O99">
        <f t="shared" si="14"/>
        <v>26550</v>
      </c>
      <c r="P99" t="s">
        <v>0</v>
      </c>
      <c r="Q99" t="s">
        <v>0</v>
      </c>
    </row>
    <row r="100" spans="1:17" ht="14.25">
      <c r="A100" t="str">
        <f>TEXT(3540400182599,"0000000000000")</f>
        <v>3540400182599</v>
      </c>
      <c r="B100" t="s">
        <v>130</v>
      </c>
      <c r="C100" t="str">
        <f>TEXT(2375,"0000000")</f>
        <v>0002375</v>
      </c>
      <c r="D100" t="s">
        <v>70</v>
      </c>
      <c r="E100" t="s">
        <v>85</v>
      </c>
      <c r="F100">
        <v>29960</v>
      </c>
      <c r="G100">
        <v>33540</v>
      </c>
      <c r="H100">
        <v>27710</v>
      </c>
      <c r="K100">
        <f t="shared" si="10"/>
        <v>0</v>
      </c>
      <c r="L100">
        <f t="shared" si="11"/>
        <v>0</v>
      </c>
      <c r="M100">
        <f t="shared" si="12"/>
        <v>0</v>
      </c>
      <c r="N100">
        <f t="shared" si="13"/>
        <v>0</v>
      </c>
      <c r="O100">
        <f t="shared" si="14"/>
        <v>29960</v>
      </c>
      <c r="P100" t="s">
        <v>0</v>
      </c>
      <c r="Q100" t="s">
        <v>0</v>
      </c>
    </row>
    <row r="101" spans="1:17" ht="14.25">
      <c r="A101" t="str">
        <f>TEXT(3102300424545,"0000000000000")</f>
        <v>3102300424545</v>
      </c>
      <c r="B101" t="s">
        <v>131</v>
      </c>
      <c r="C101" t="str">
        <f>TEXT(2574,"0000000")</f>
        <v>0002574</v>
      </c>
      <c r="D101" t="s">
        <v>70</v>
      </c>
      <c r="E101" t="s">
        <v>85</v>
      </c>
      <c r="F101">
        <v>22890</v>
      </c>
      <c r="G101">
        <v>33540</v>
      </c>
      <c r="H101">
        <v>27710</v>
      </c>
      <c r="K101">
        <f t="shared" si="10"/>
        <v>0</v>
      </c>
      <c r="L101">
        <f t="shared" si="11"/>
        <v>0</v>
      </c>
      <c r="M101">
        <f t="shared" si="12"/>
        <v>0</v>
      </c>
      <c r="N101">
        <f t="shared" si="13"/>
        <v>0</v>
      </c>
      <c r="O101">
        <f t="shared" si="14"/>
        <v>22890</v>
      </c>
      <c r="P101" t="s">
        <v>0</v>
      </c>
      <c r="Q101" t="s">
        <v>0</v>
      </c>
    </row>
    <row r="102" spans="1:17" ht="14.25">
      <c r="A102" t="str">
        <f>TEXT(3760700048853,"0000000000000")</f>
        <v>3760700048853</v>
      </c>
      <c r="B102" t="s">
        <v>132</v>
      </c>
      <c r="C102" t="str">
        <f>TEXT(2685,"0000000")</f>
        <v>0002685</v>
      </c>
      <c r="D102" t="s">
        <v>70</v>
      </c>
      <c r="E102" t="s">
        <v>85</v>
      </c>
      <c r="F102">
        <v>19860</v>
      </c>
      <c r="G102">
        <v>33540</v>
      </c>
      <c r="H102">
        <v>16030</v>
      </c>
      <c r="K102">
        <f t="shared" si="10"/>
        <v>0</v>
      </c>
      <c r="L102">
        <f t="shared" si="11"/>
        <v>0</v>
      </c>
      <c r="M102">
        <f t="shared" si="12"/>
        <v>0</v>
      </c>
      <c r="N102">
        <f t="shared" si="13"/>
        <v>0</v>
      </c>
      <c r="O102">
        <f t="shared" si="14"/>
        <v>19860</v>
      </c>
      <c r="P102" t="s">
        <v>0</v>
      </c>
      <c r="Q102" t="s">
        <v>0</v>
      </c>
    </row>
    <row r="103" spans="1:17" ht="14.25">
      <c r="A103" t="str">
        <f>TEXT(3600101064666,"0000000000000")</f>
        <v>3600101064666</v>
      </c>
      <c r="B103" t="s">
        <v>133</v>
      </c>
      <c r="C103" t="str">
        <f>TEXT(2719,"0000000")</f>
        <v>0002719</v>
      </c>
      <c r="D103" t="s">
        <v>70</v>
      </c>
      <c r="E103" t="s">
        <v>85</v>
      </c>
      <c r="F103">
        <v>27430</v>
      </c>
      <c r="G103">
        <v>33540</v>
      </c>
      <c r="H103">
        <v>27710</v>
      </c>
      <c r="K103">
        <f aca="true" t="shared" si="15" ref="K103:K134">ROUNDUP(($H103*$J103/100),-1)</f>
        <v>0</v>
      </c>
      <c r="L103">
        <f aca="true" t="shared" si="16" ref="L103:L134">IF($F103+$K103&lt;=$G103,$K103,$G103-$F103)</f>
        <v>0</v>
      </c>
      <c r="M103">
        <f aca="true" t="shared" si="17" ref="M103:M134">IF($F103+$K103&lt;=$G103,0,($H103*$J103/100)-$L103)</f>
        <v>0</v>
      </c>
      <c r="N103">
        <f aca="true" t="shared" si="18" ref="N103:N134">$L103+$M103</f>
        <v>0</v>
      </c>
      <c r="O103">
        <f aca="true" t="shared" si="19" ref="O103:O134">IF($F103+$K103&lt;=$G103,$F103+$K103,$G103)</f>
        <v>27430</v>
      </c>
      <c r="P103" t="s">
        <v>0</v>
      </c>
      <c r="Q103" t="s">
        <v>0</v>
      </c>
    </row>
    <row r="104" spans="1:17" ht="14.25">
      <c r="A104" t="str">
        <f>TEXT(3800900728385,"0000000000000")</f>
        <v>3800900728385</v>
      </c>
      <c r="B104" t="s">
        <v>134</v>
      </c>
      <c r="C104" t="str">
        <f>TEXT(2755,"0000000")</f>
        <v>0002755</v>
      </c>
      <c r="D104" t="s">
        <v>70</v>
      </c>
      <c r="E104" t="s">
        <v>85</v>
      </c>
      <c r="F104">
        <v>29790</v>
      </c>
      <c r="G104">
        <v>33540</v>
      </c>
      <c r="H104">
        <v>27710</v>
      </c>
      <c r="K104">
        <f t="shared" si="15"/>
        <v>0</v>
      </c>
      <c r="L104">
        <f t="shared" si="16"/>
        <v>0</v>
      </c>
      <c r="M104">
        <f t="shared" si="17"/>
        <v>0</v>
      </c>
      <c r="N104">
        <f t="shared" si="18"/>
        <v>0</v>
      </c>
      <c r="O104">
        <f t="shared" si="19"/>
        <v>29790</v>
      </c>
      <c r="P104" t="s">
        <v>0</v>
      </c>
      <c r="Q104" t="s">
        <v>0</v>
      </c>
    </row>
    <row r="105" spans="1:17" ht="14.25">
      <c r="A105" t="str">
        <f>TEXT(3670800321455,"0000000000000")</f>
        <v>3670800321455</v>
      </c>
      <c r="B105" t="s">
        <v>135</v>
      </c>
      <c r="C105" t="str">
        <f>TEXT(2756,"0000000")</f>
        <v>0002756</v>
      </c>
      <c r="D105" t="s">
        <v>70</v>
      </c>
      <c r="E105" t="s">
        <v>85</v>
      </c>
      <c r="F105">
        <v>29790</v>
      </c>
      <c r="G105">
        <v>33540</v>
      </c>
      <c r="H105">
        <v>27710</v>
      </c>
      <c r="K105">
        <f t="shared" si="15"/>
        <v>0</v>
      </c>
      <c r="L105">
        <f t="shared" si="16"/>
        <v>0</v>
      </c>
      <c r="M105">
        <f t="shared" si="17"/>
        <v>0</v>
      </c>
      <c r="N105">
        <f t="shared" si="18"/>
        <v>0</v>
      </c>
      <c r="O105">
        <f t="shared" si="19"/>
        <v>29790</v>
      </c>
      <c r="P105" t="s">
        <v>0</v>
      </c>
      <c r="Q105" t="s">
        <v>0</v>
      </c>
    </row>
    <row r="106" spans="1:17" ht="14.25">
      <c r="A106" t="str">
        <f>TEXT(3630200425268,"0000000000000")</f>
        <v>3630200425268</v>
      </c>
      <c r="B106" t="s">
        <v>136</v>
      </c>
      <c r="C106" t="str">
        <f>TEXT(2758,"0000000")</f>
        <v>0002758</v>
      </c>
      <c r="D106" t="s">
        <v>70</v>
      </c>
      <c r="E106" t="s">
        <v>85</v>
      </c>
      <c r="F106">
        <v>26550</v>
      </c>
      <c r="G106">
        <v>33540</v>
      </c>
      <c r="H106">
        <v>27710</v>
      </c>
      <c r="K106">
        <f t="shared" si="15"/>
        <v>0</v>
      </c>
      <c r="L106">
        <f t="shared" si="16"/>
        <v>0</v>
      </c>
      <c r="M106">
        <f t="shared" si="17"/>
        <v>0</v>
      </c>
      <c r="N106">
        <f t="shared" si="18"/>
        <v>0</v>
      </c>
      <c r="O106">
        <f t="shared" si="19"/>
        <v>26550</v>
      </c>
      <c r="P106" t="s">
        <v>0</v>
      </c>
      <c r="Q106" t="s">
        <v>0</v>
      </c>
    </row>
    <row r="107" spans="1:17" ht="14.25">
      <c r="A107" t="str">
        <f>TEXT(3620400073284,"0000000000000")</f>
        <v>3620400073284</v>
      </c>
      <c r="B107" t="s">
        <v>137</v>
      </c>
      <c r="C107" t="str">
        <f>TEXT(2779,"0000000")</f>
        <v>0002779</v>
      </c>
      <c r="D107" t="s">
        <v>70</v>
      </c>
      <c r="E107" t="s">
        <v>85</v>
      </c>
      <c r="F107">
        <v>30620</v>
      </c>
      <c r="G107">
        <v>33540</v>
      </c>
      <c r="H107">
        <v>27710</v>
      </c>
      <c r="K107">
        <f t="shared" si="15"/>
        <v>0</v>
      </c>
      <c r="L107">
        <f t="shared" si="16"/>
        <v>0</v>
      </c>
      <c r="M107">
        <f t="shared" si="17"/>
        <v>0</v>
      </c>
      <c r="N107">
        <f t="shared" si="18"/>
        <v>0</v>
      </c>
      <c r="O107">
        <f t="shared" si="19"/>
        <v>30620</v>
      </c>
      <c r="P107" t="s">
        <v>0</v>
      </c>
      <c r="Q107" t="s">
        <v>0</v>
      </c>
    </row>
    <row r="108" spans="1:17" ht="14.25">
      <c r="A108" t="str">
        <f>TEXT(3309800009193,"0000000000000")</f>
        <v>3309800009193</v>
      </c>
      <c r="B108" t="s">
        <v>138</v>
      </c>
      <c r="C108" t="str">
        <f>TEXT(3066,"0000000")</f>
        <v>0003066</v>
      </c>
      <c r="D108" t="s">
        <v>70</v>
      </c>
      <c r="E108" t="s">
        <v>85</v>
      </c>
      <c r="F108">
        <v>23750</v>
      </c>
      <c r="G108">
        <v>33540</v>
      </c>
      <c r="H108">
        <v>27710</v>
      </c>
      <c r="K108">
        <f t="shared" si="15"/>
        <v>0</v>
      </c>
      <c r="L108">
        <f t="shared" si="16"/>
        <v>0</v>
      </c>
      <c r="M108">
        <f t="shared" si="17"/>
        <v>0</v>
      </c>
      <c r="N108">
        <f t="shared" si="18"/>
        <v>0</v>
      </c>
      <c r="O108">
        <f t="shared" si="19"/>
        <v>23750</v>
      </c>
      <c r="P108" t="s">
        <v>0</v>
      </c>
      <c r="Q108" t="s">
        <v>0</v>
      </c>
    </row>
    <row r="109" spans="1:17" ht="14.25">
      <c r="A109" t="str">
        <f>TEXT(3670200756388,"0000000000000")</f>
        <v>3670200756388</v>
      </c>
      <c r="B109" t="s">
        <v>139</v>
      </c>
      <c r="C109" t="str">
        <f>TEXT(3067,"0000000")</f>
        <v>0003067</v>
      </c>
      <c r="D109" t="s">
        <v>70</v>
      </c>
      <c r="E109" t="s">
        <v>85</v>
      </c>
      <c r="F109">
        <v>24360</v>
      </c>
      <c r="G109">
        <v>33540</v>
      </c>
      <c r="H109">
        <v>27710</v>
      </c>
      <c r="K109">
        <f t="shared" si="15"/>
        <v>0</v>
      </c>
      <c r="L109">
        <f t="shared" si="16"/>
        <v>0</v>
      </c>
      <c r="M109">
        <f t="shared" si="17"/>
        <v>0</v>
      </c>
      <c r="N109">
        <f t="shared" si="18"/>
        <v>0</v>
      </c>
      <c r="O109">
        <f t="shared" si="19"/>
        <v>24360</v>
      </c>
      <c r="P109" t="s">
        <v>0</v>
      </c>
      <c r="Q109" t="s">
        <v>0</v>
      </c>
    </row>
    <row r="110" spans="1:17" ht="14.25">
      <c r="A110" t="str">
        <f>TEXT(3659900184504,"0000000000000")</f>
        <v>3659900184504</v>
      </c>
      <c r="B110" t="s">
        <v>140</v>
      </c>
      <c r="C110" t="str">
        <f>TEXT(3068,"0000000")</f>
        <v>0003068</v>
      </c>
      <c r="D110" t="s">
        <v>70</v>
      </c>
      <c r="E110" t="s">
        <v>85</v>
      </c>
      <c r="F110">
        <v>24360</v>
      </c>
      <c r="G110">
        <v>33540</v>
      </c>
      <c r="H110">
        <v>27710</v>
      </c>
      <c r="K110">
        <f t="shared" si="15"/>
        <v>0</v>
      </c>
      <c r="L110">
        <f t="shared" si="16"/>
        <v>0</v>
      </c>
      <c r="M110">
        <f t="shared" si="17"/>
        <v>0</v>
      </c>
      <c r="N110">
        <f t="shared" si="18"/>
        <v>0</v>
      </c>
      <c r="O110">
        <f t="shared" si="19"/>
        <v>24360</v>
      </c>
      <c r="P110" t="s">
        <v>0</v>
      </c>
      <c r="Q110" t="s">
        <v>0</v>
      </c>
    </row>
    <row r="111" spans="1:17" ht="14.25">
      <c r="A111" t="str">
        <f>TEXT(3530400290049,"0000000000000")</f>
        <v>3530400290049</v>
      </c>
      <c r="B111" t="s">
        <v>141</v>
      </c>
      <c r="C111" t="str">
        <f>TEXT(3069,"0000000")</f>
        <v>0003069</v>
      </c>
      <c r="D111" t="s">
        <v>70</v>
      </c>
      <c r="E111" t="s">
        <v>85</v>
      </c>
      <c r="F111">
        <v>17730</v>
      </c>
      <c r="G111">
        <v>33540</v>
      </c>
      <c r="H111">
        <v>16030</v>
      </c>
      <c r="K111">
        <f t="shared" si="15"/>
        <v>0</v>
      </c>
      <c r="L111">
        <f t="shared" si="16"/>
        <v>0</v>
      </c>
      <c r="M111">
        <f t="shared" si="17"/>
        <v>0</v>
      </c>
      <c r="N111">
        <f t="shared" si="18"/>
        <v>0</v>
      </c>
      <c r="O111">
        <f t="shared" si="19"/>
        <v>17730</v>
      </c>
      <c r="P111" t="s">
        <v>0</v>
      </c>
      <c r="Q111" t="s">
        <v>0</v>
      </c>
    </row>
    <row r="112" spans="1:17" ht="14.25">
      <c r="A112" t="str">
        <f>TEXT(3849800161675,"0000000000000")</f>
        <v>3849800161675</v>
      </c>
      <c r="B112" t="s">
        <v>142</v>
      </c>
      <c r="C112" t="str">
        <f>TEXT(3070,"0000000")</f>
        <v>0003070</v>
      </c>
      <c r="D112" t="s">
        <v>70</v>
      </c>
      <c r="E112" t="s">
        <v>85</v>
      </c>
      <c r="F112">
        <v>15880</v>
      </c>
      <c r="G112">
        <v>33540</v>
      </c>
      <c r="H112">
        <v>16030</v>
      </c>
      <c r="K112">
        <f t="shared" si="15"/>
        <v>0</v>
      </c>
      <c r="L112">
        <f t="shared" si="16"/>
        <v>0</v>
      </c>
      <c r="M112">
        <f t="shared" si="17"/>
        <v>0</v>
      </c>
      <c r="N112">
        <f t="shared" si="18"/>
        <v>0</v>
      </c>
      <c r="O112">
        <f t="shared" si="19"/>
        <v>15880</v>
      </c>
      <c r="P112" t="s">
        <v>0</v>
      </c>
      <c r="Q112" t="s">
        <v>0</v>
      </c>
    </row>
    <row r="113" spans="1:17" ht="14.25">
      <c r="A113" t="str">
        <f>TEXT(3170100193858,"0000000000000")</f>
        <v>3170100193858</v>
      </c>
      <c r="B113" t="s">
        <v>143</v>
      </c>
      <c r="C113" t="str">
        <f>TEXT(3071,"0000000")</f>
        <v>0003071</v>
      </c>
      <c r="D113" t="s">
        <v>70</v>
      </c>
      <c r="E113" t="s">
        <v>85</v>
      </c>
      <c r="F113">
        <v>21200</v>
      </c>
      <c r="G113">
        <v>33540</v>
      </c>
      <c r="H113">
        <v>16030</v>
      </c>
      <c r="K113">
        <f t="shared" si="15"/>
        <v>0</v>
      </c>
      <c r="L113">
        <f t="shared" si="16"/>
        <v>0</v>
      </c>
      <c r="M113">
        <f t="shared" si="17"/>
        <v>0</v>
      </c>
      <c r="N113">
        <f t="shared" si="18"/>
        <v>0</v>
      </c>
      <c r="O113">
        <f t="shared" si="19"/>
        <v>21200</v>
      </c>
      <c r="P113" t="s">
        <v>0</v>
      </c>
      <c r="Q113" t="s">
        <v>0</v>
      </c>
    </row>
    <row r="114" spans="1:17" ht="14.25">
      <c r="A114" t="str">
        <f>TEXT(3619900027662,"0000000000000")</f>
        <v>3619900027662</v>
      </c>
      <c r="B114" t="s">
        <v>144</v>
      </c>
      <c r="C114" t="str">
        <f>TEXT(3072,"0000000")</f>
        <v>0003072</v>
      </c>
      <c r="D114" t="s">
        <v>70</v>
      </c>
      <c r="E114" t="s">
        <v>85</v>
      </c>
      <c r="F114">
        <v>21360</v>
      </c>
      <c r="G114">
        <v>33540</v>
      </c>
      <c r="H114">
        <v>16030</v>
      </c>
      <c r="K114">
        <f t="shared" si="15"/>
        <v>0</v>
      </c>
      <c r="L114">
        <f t="shared" si="16"/>
        <v>0</v>
      </c>
      <c r="M114">
        <f t="shared" si="17"/>
        <v>0</v>
      </c>
      <c r="N114">
        <f t="shared" si="18"/>
        <v>0</v>
      </c>
      <c r="O114">
        <f t="shared" si="19"/>
        <v>21360</v>
      </c>
      <c r="P114" t="s">
        <v>0</v>
      </c>
      <c r="Q114" t="s">
        <v>0</v>
      </c>
    </row>
    <row r="115" spans="1:17" ht="14.25">
      <c r="A115" t="str">
        <f>TEXT(3540100064108,"0000000000000")</f>
        <v>3540100064108</v>
      </c>
      <c r="B115" t="s">
        <v>145</v>
      </c>
      <c r="C115" t="str">
        <f>TEXT(3073,"0000000")</f>
        <v>0003073</v>
      </c>
      <c r="D115" t="s">
        <v>70</v>
      </c>
      <c r="E115" t="s">
        <v>85</v>
      </c>
      <c r="F115">
        <v>17730</v>
      </c>
      <c r="G115">
        <v>33540</v>
      </c>
      <c r="H115">
        <v>16030</v>
      </c>
      <c r="K115">
        <f t="shared" si="15"/>
        <v>0</v>
      </c>
      <c r="L115">
        <f t="shared" si="16"/>
        <v>0</v>
      </c>
      <c r="M115">
        <f t="shared" si="17"/>
        <v>0</v>
      </c>
      <c r="N115">
        <f t="shared" si="18"/>
        <v>0</v>
      </c>
      <c r="O115">
        <f t="shared" si="19"/>
        <v>17730</v>
      </c>
      <c r="P115" t="s">
        <v>0</v>
      </c>
      <c r="Q115" t="s">
        <v>0</v>
      </c>
    </row>
    <row r="116" spans="1:17" ht="14.25">
      <c r="A116" t="str">
        <f>TEXT(3530800244907,"0000000000000")</f>
        <v>3530800244907</v>
      </c>
      <c r="B116" t="s">
        <v>146</v>
      </c>
      <c r="C116" t="str">
        <f>TEXT(3074,"0000000")</f>
        <v>0003074</v>
      </c>
      <c r="D116" t="s">
        <v>70</v>
      </c>
      <c r="E116" t="s">
        <v>85</v>
      </c>
      <c r="F116">
        <v>25950</v>
      </c>
      <c r="G116">
        <v>33540</v>
      </c>
      <c r="H116">
        <v>27710</v>
      </c>
      <c r="K116">
        <f t="shared" si="15"/>
        <v>0</v>
      </c>
      <c r="L116">
        <f t="shared" si="16"/>
        <v>0</v>
      </c>
      <c r="M116">
        <f t="shared" si="17"/>
        <v>0</v>
      </c>
      <c r="N116">
        <f t="shared" si="18"/>
        <v>0</v>
      </c>
      <c r="O116">
        <f t="shared" si="19"/>
        <v>25950</v>
      </c>
      <c r="P116" t="s">
        <v>0</v>
      </c>
      <c r="Q116" t="s">
        <v>0</v>
      </c>
    </row>
    <row r="117" spans="1:17" ht="14.25">
      <c r="A117" t="str">
        <f>TEXT(3549900122844,"0000000000000")</f>
        <v>3549900122844</v>
      </c>
      <c r="B117" t="s">
        <v>147</v>
      </c>
      <c r="C117" t="str">
        <f>TEXT(3075,"0000000")</f>
        <v>0003075</v>
      </c>
      <c r="D117" t="s">
        <v>70</v>
      </c>
      <c r="E117" t="s">
        <v>85</v>
      </c>
      <c r="F117">
        <v>25950</v>
      </c>
      <c r="G117">
        <v>33540</v>
      </c>
      <c r="H117">
        <v>27710</v>
      </c>
      <c r="K117">
        <f t="shared" si="15"/>
        <v>0</v>
      </c>
      <c r="L117">
        <f t="shared" si="16"/>
        <v>0</v>
      </c>
      <c r="M117">
        <f t="shared" si="17"/>
        <v>0</v>
      </c>
      <c r="N117">
        <f t="shared" si="18"/>
        <v>0</v>
      </c>
      <c r="O117">
        <f t="shared" si="19"/>
        <v>25950</v>
      </c>
      <c r="P117" t="s">
        <v>0</v>
      </c>
      <c r="Q117" t="s">
        <v>0</v>
      </c>
    </row>
    <row r="118" spans="1:17" ht="14.25">
      <c r="A118" t="str">
        <f>TEXT(3549900093682,"0000000000000")</f>
        <v>3549900093682</v>
      </c>
      <c r="B118" t="s">
        <v>148</v>
      </c>
      <c r="C118" t="str">
        <f>TEXT(3077,"0000000")</f>
        <v>0003077</v>
      </c>
      <c r="D118" t="s">
        <v>70</v>
      </c>
      <c r="E118" t="s">
        <v>85</v>
      </c>
      <c r="F118">
        <v>24190</v>
      </c>
      <c r="G118">
        <v>33540</v>
      </c>
      <c r="H118">
        <v>27710</v>
      </c>
      <c r="K118">
        <f t="shared" si="15"/>
        <v>0</v>
      </c>
      <c r="L118">
        <f t="shared" si="16"/>
        <v>0</v>
      </c>
      <c r="M118">
        <f t="shared" si="17"/>
        <v>0</v>
      </c>
      <c r="N118">
        <f t="shared" si="18"/>
        <v>0</v>
      </c>
      <c r="O118">
        <f t="shared" si="19"/>
        <v>24190</v>
      </c>
      <c r="P118" t="s">
        <v>0</v>
      </c>
      <c r="Q118" t="s">
        <v>0</v>
      </c>
    </row>
    <row r="119" spans="1:17" ht="14.25">
      <c r="A119" t="str">
        <f>TEXT(3630200357823,"0000000000000")</f>
        <v>3630200357823</v>
      </c>
      <c r="B119" t="s">
        <v>149</v>
      </c>
      <c r="C119" t="str">
        <f>TEXT(3079,"0000000")</f>
        <v>0003079</v>
      </c>
      <c r="D119" t="s">
        <v>70</v>
      </c>
      <c r="E119" t="s">
        <v>85</v>
      </c>
      <c r="F119">
        <v>19450</v>
      </c>
      <c r="G119">
        <v>33540</v>
      </c>
      <c r="H119">
        <v>16030</v>
      </c>
      <c r="K119">
        <f t="shared" si="15"/>
        <v>0</v>
      </c>
      <c r="L119">
        <f t="shared" si="16"/>
        <v>0</v>
      </c>
      <c r="M119">
        <f t="shared" si="17"/>
        <v>0</v>
      </c>
      <c r="N119">
        <f t="shared" si="18"/>
        <v>0</v>
      </c>
      <c r="O119">
        <f t="shared" si="19"/>
        <v>19450</v>
      </c>
      <c r="P119" t="s">
        <v>0</v>
      </c>
      <c r="Q119" t="s">
        <v>0</v>
      </c>
    </row>
    <row r="120" spans="1:17" ht="14.25">
      <c r="A120" t="str">
        <f>TEXT(3549900123948,"0000000000000")</f>
        <v>3549900123948</v>
      </c>
      <c r="B120" t="s">
        <v>150</v>
      </c>
      <c r="C120" t="str">
        <f>TEXT(3080,"0000000")</f>
        <v>0003080</v>
      </c>
      <c r="D120" t="s">
        <v>70</v>
      </c>
      <c r="E120" t="s">
        <v>85</v>
      </c>
      <c r="F120">
        <v>24190</v>
      </c>
      <c r="G120">
        <v>33540</v>
      </c>
      <c r="H120">
        <v>27710</v>
      </c>
      <c r="K120">
        <f t="shared" si="15"/>
        <v>0</v>
      </c>
      <c r="L120">
        <f t="shared" si="16"/>
        <v>0</v>
      </c>
      <c r="M120">
        <f t="shared" si="17"/>
        <v>0</v>
      </c>
      <c r="N120">
        <f t="shared" si="18"/>
        <v>0</v>
      </c>
      <c r="O120">
        <f t="shared" si="19"/>
        <v>24190</v>
      </c>
      <c r="P120" t="s">
        <v>0</v>
      </c>
      <c r="Q120" t="s">
        <v>0</v>
      </c>
    </row>
    <row r="121" spans="1:17" ht="14.25">
      <c r="A121" t="str">
        <f>TEXT(3670100368769,"0000000000000")</f>
        <v>3670100368769</v>
      </c>
      <c r="B121" t="s">
        <v>151</v>
      </c>
      <c r="C121" t="str">
        <f>TEXT(3081,"0000000")</f>
        <v>0003081</v>
      </c>
      <c r="D121" t="s">
        <v>70</v>
      </c>
      <c r="E121" t="s">
        <v>85</v>
      </c>
      <c r="F121">
        <v>20960</v>
      </c>
      <c r="G121">
        <v>33540</v>
      </c>
      <c r="H121">
        <v>16030</v>
      </c>
      <c r="K121">
        <f t="shared" si="15"/>
        <v>0</v>
      </c>
      <c r="L121">
        <f t="shared" si="16"/>
        <v>0</v>
      </c>
      <c r="M121">
        <f t="shared" si="17"/>
        <v>0</v>
      </c>
      <c r="N121">
        <f t="shared" si="18"/>
        <v>0</v>
      </c>
      <c r="O121">
        <f t="shared" si="19"/>
        <v>20960</v>
      </c>
      <c r="P121" t="s">
        <v>0</v>
      </c>
      <c r="Q121" t="s">
        <v>0</v>
      </c>
    </row>
    <row r="122" spans="1:17" ht="14.25">
      <c r="A122" t="str">
        <f>TEXT(3540100337180,"0000000000000")</f>
        <v>3540100337180</v>
      </c>
      <c r="B122" t="s">
        <v>152</v>
      </c>
      <c r="C122" t="str">
        <f>TEXT(3082,"0000000")</f>
        <v>0003082</v>
      </c>
      <c r="D122" t="s">
        <v>70</v>
      </c>
      <c r="E122" t="s">
        <v>85</v>
      </c>
      <c r="F122">
        <v>24190</v>
      </c>
      <c r="G122">
        <v>33540</v>
      </c>
      <c r="H122">
        <v>27710</v>
      </c>
      <c r="K122">
        <f t="shared" si="15"/>
        <v>0</v>
      </c>
      <c r="L122">
        <f t="shared" si="16"/>
        <v>0</v>
      </c>
      <c r="M122">
        <f t="shared" si="17"/>
        <v>0</v>
      </c>
      <c r="N122">
        <f t="shared" si="18"/>
        <v>0</v>
      </c>
      <c r="O122">
        <f t="shared" si="19"/>
        <v>24190</v>
      </c>
      <c r="P122" t="s">
        <v>0</v>
      </c>
      <c r="Q122" t="s">
        <v>0</v>
      </c>
    </row>
    <row r="123" spans="1:17" ht="14.25">
      <c r="A123" t="str">
        <f>TEXT(3170600141598,"0000000000000")</f>
        <v>3170600141598</v>
      </c>
      <c r="B123" t="s">
        <v>153</v>
      </c>
      <c r="C123" t="str">
        <f>TEXT(3083,"0000000")</f>
        <v>0003083</v>
      </c>
      <c r="D123" t="s">
        <v>70</v>
      </c>
      <c r="E123" t="s">
        <v>85</v>
      </c>
      <c r="F123">
        <v>23320</v>
      </c>
      <c r="G123">
        <v>33540</v>
      </c>
      <c r="H123">
        <v>27710</v>
      </c>
      <c r="K123">
        <f t="shared" si="15"/>
        <v>0</v>
      </c>
      <c r="L123">
        <f t="shared" si="16"/>
        <v>0</v>
      </c>
      <c r="M123">
        <f t="shared" si="17"/>
        <v>0</v>
      </c>
      <c r="N123">
        <f t="shared" si="18"/>
        <v>0</v>
      </c>
      <c r="O123">
        <f t="shared" si="19"/>
        <v>23320</v>
      </c>
      <c r="P123" t="s">
        <v>0</v>
      </c>
      <c r="Q123" t="s">
        <v>0</v>
      </c>
    </row>
    <row r="124" spans="1:17" ht="14.25">
      <c r="A124" t="str">
        <f>TEXT(3679900030647,"0000000000000")</f>
        <v>3679900030647</v>
      </c>
      <c r="B124" t="s">
        <v>154</v>
      </c>
      <c r="C124" t="str">
        <f>TEXT(3084,"0000000")</f>
        <v>0003084</v>
      </c>
      <c r="D124" t="s">
        <v>70</v>
      </c>
      <c r="E124" t="s">
        <v>85</v>
      </c>
      <c r="F124">
        <v>24190</v>
      </c>
      <c r="G124">
        <v>33540</v>
      </c>
      <c r="H124">
        <v>27710</v>
      </c>
      <c r="K124">
        <f t="shared" si="15"/>
        <v>0</v>
      </c>
      <c r="L124">
        <f t="shared" si="16"/>
        <v>0</v>
      </c>
      <c r="M124">
        <f t="shared" si="17"/>
        <v>0</v>
      </c>
      <c r="N124">
        <f t="shared" si="18"/>
        <v>0</v>
      </c>
      <c r="O124">
        <f t="shared" si="19"/>
        <v>24190</v>
      </c>
      <c r="P124" t="s">
        <v>0</v>
      </c>
      <c r="Q124" t="s">
        <v>0</v>
      </c>
    </row>
    <row r="125" spans="1:17" ht="14.25">
      <c r="A125" t="str">
        <f>TEXT(3539900030389,"0000000000000")</f>
        <v>3539900030389</v>
      </c>
      <c r="B125" t="s">
        <v>155</v>
      </c>
      <c r="C125" t="str">
        <f>TEXT(3085,"0000000")</f>
        <v>0003085</v>
      </c>
      <c r="D125" t="s">
        <v>70</v>
      </c>
      <c r="E125" t="s">
        <v>85</v>
      </c>
      <c r="F125">
        <v>22890</v>
      </c>
      <c r="G125">
        <v>33540</v>
      </c>
      <c r="H125">
        <v>27710</v>
      </c>
      <c r="K125">
        <f t="shared" si="15"/>
        <v>0</v>
      </c>
      <c r="L125">
        <f t="shared" si="16"/>
        <v>0</v>
      </c>
      <c r="M125">
        <f t="shared" si="17"/>
        <v>0</v>
      </c>
      <c r="N125">
        <f t="shared" si="18"/>
        <v>0</v>
      </c>
      <c r="O125">
        <f t="shared" si="19"/>
        <v>22890</v>
      </c>
      <c r="P125" t="s">
        <v>0</v>
      </c>
      <c r="Q125" t="s">
        <v>0</v>
      </c>
    </row>
    <row r="126" spans="1:17" ht="14.25">
      <c r="A126" t="str">
        <f>TEXT(3540200174851,"0000000000000")</f>
        <v>3540200174851</v>
      </c>
      <c r="B126" t="s">
        <v>156</v>
      </c>
      <c r="C126" t="str">
        <f>TEXT(3086,"0000000")</f>
        <v>0003086</v>
      </c>
      <c r="D126" t="s">
        <v>70</v>
      </c>
      <c r="E126" t="s">
        <v>85</v>
      </c>
      <c r="F126">
        <v>22890</v>
      </c>
      <c r="G126">
        <v>33540</v>
      </c>
      <c r="H126">
        <v>27710</v>
      </c>
      <c r="K126">
        <f t="shared" si="15"/>
        <v>0</v>
      </c>
      <c r="L126">
        <f t="shared" si="16"/>
        <v>0</v>
      </c>
      <c r="M126">
        <f t="shared" si="17"/>
        <v>0</v>
      </c>
      <c r="N126">
        <f t="shared" si="18"/>
        <v>0</v>
      </c>
      <c r="O126">
        <f t="shared" si="19"/>
        <v>22890</v>
      </c>
      <c r="P126" t="s">
        <v>0</v>
      </c>
      <c r="Q126" t="s">
        <v>0</v>
      </c>
    </row>
    <row r="127" spans="1:17" ht="14.25">
      <c r="A127" t="str">
        <f>TEXT(3659900286650,"0000000000000")</f>
        <v>3659900286650</v>
      </c>
      <c r="B127" t="s">
        <v>157</v>
      </c>
      <c r="C127" t="str">
        <f>TEXT(3087,"0000000")</f>
        <v>0003087</v>
      </c>
      <c r="D127" t="s">
        <v>70</v>
      </c>
      <c r="E127" t="s">
        <v>85</v>
      </c>
      <c r="F127">
        <v>18070</v>
      </c>
      <c r="G127">
        <v>33540</v>
      </c>
      <c r="H127">
        <v>16030</v>
      </c>
      <c r="K127">
        <f t="shared" si="15"/>
        <v>0</v>
      </c>
      <c r="L127">
        <f t="shared" si="16"/>
        <v>0</v>
      </c>
      <c r="M127">
        <f t="shared" si="17"/>
        <v>0</v>
      </c>
      <c r="N127">
        <f t="shared" si="18"/>
        <v>0</v>
      </c>
      <c r="O127">
        <f t="shared" si="19"/>
        <v>18070</v>
      </c>
      <c r="P127" t="s">
        <v>0</v>
      </c>
      <c r="Q127" t="s">
        <v>0</v>
      </c>
    </row>
    <row r="128" spans="1:17" ht="14.25">
      <c r="A128" t="str">
        <f>TEXT(3650100494730,"0000000000000")</f>
        <v>3650100494730</v>
      </c>
      <c r="B128" t="s">
        <v>158</v>
      </c>
      <c r="C128" t="str">
        <f>TEXT(3089,"0000000")</f>
        <v>0003089</v>
      </c>
      <c r="D128" t="s">
        <v>70</v>
      </c>
      <c r="E128" t="s">
        <v>85</v>
      </c>
      <c r="F128">
        <v>23750</v>
      </c>
      <c r="G128">
        <v>33540</v>
      </c>
      <c r="H128">
        <v>27710</v>
      </c>
      <c r="K128">
        <f t="shared" si="15"/>
        <v>0</v>
      </c>
      <c r="L128">
        <f t="shared" si="16"/>
        <v>0</v>
      </c>
      <c r="M128">
        <f t="shared" si="17"/>
        <v>0</v>
      </c>
      <c r="N128">
        <f t="shared" si="18"/>
        <v>0</v>
      </c>
      <c r="O128">
        <f t="shared" si="19"/>
        <v>23750</v>
      </c>
      <c r="P128" t="s">
        <v>0</v>
      </c>
      <c r="Q128" t="s">
        <v>0</v>
      </c>
    </row>
    <row r="129" spans="1:17" ht="14.25">
      <c r="A129" t="str">
        <f>TEXT(3540400393131,"0000000000000")</f>
        <v>3540400393131</v>
      </c>
      <c r="B129" t="s">
        <v>159</v>
      </c>
      <c r="C129" t="str">
        <f>TEXT(3090,"0000000")</f>
        <v>0003090</v>
      </c>
      <c r="D129" t="s">
        <v>70</v>
      </c>
      <c r="E129" t="s">
        <v>85</v>
      </c>
      <c r="F129">
        <v>21540</v>
      </c>
      <c r="G129">
        <v>33540</v>
      </c>
      <c r="H129">
        <v>16030</v>
      </c>
      <c r="K129">
        <f t="shared" si="15"/>
        <v>0</v>
      </c>
      <c r="L129">
        <f t="shared" si="16"/>
        <v>0</v>
      </c>
      <c r="M129">
        <f t="shared" si="17"/>
        <v>0</v>
      </c>
      <c r="N129">
        <f t="shared" si="18"/>
        <v>0</v>
      </c>
      <c r="O129">
        <f t="shared" si="19"/>
        <v>21540</v>
      </c>
      <c r="P129" t="s">
        <v>0</v>
      </c>
      <c r="Q129" t="s">
        <v>0</v>
      </c>
    </row>
    <row r="130" spans="1:17" ht="14.25">
      <c r="A130" t="str">
        <f>TEXT(3540100618391,"0000000000000")</f>
        <v>3540100618391</v>
      </c>
      <c r="B130" t="s">
        <v>160</v>
      </c>
      <c r="C130" t="str">
        <f>TEXT(3091,"0000000")</f>
        <v>0003091</v>
      </c>
      <c r="D130" t="s">
        <v>70</v>
      </c>
      <c r="E130" t="s">
        <v>85</v>
      </c>
      <c r="F130">
        <v>24190</v>
      </c>
      <c r="G130">
        <v>33540</v>
      </c>
      <c r="H130">
        <v>27710</v>
      </c>
      <c r="K130">
        <f t="shared" si="15"/>
        <v>0</v>
      </c>
      <c r="L130">
        <f t="shared" si="16"/>
        <v>0</v>
      </c>
      <c r="M130">
        <f t="shared" si="17"/>
        <v>0</v>
      </c>
      <c r="N130">
        <f t="shared" si="18"/>
        <v>0</v>
      </c>
      <c r="O130">
        <f t="shared" si="19"/>
        <v>24190</v>
      </c>
      <c r="P130" t="s">
        <v>0</v>
      </c>
      <c r="Q130" t="s">
        <v>0</v>
      </c>
    </row>
    <row r="131" spans="1:17" ht="14.25">
      <c r="A131" t="str">
        <f>TEXT(3100202614640,"0000000000000")</f>
        <v>3100202614640</v>
      </c>
      <c r="B131" t="s">
        <v>161</v>
      </c>
      <c r="C131" t="str">
        <f>TEXT(3092,"0000000")</f>
        <v>0003092</v>
      </c>
      <c r="D131" t="s">
        <v>70</v>
      </c>
      <c r="E131" t="s">
        <v>85</v>
      </c>
      <c r="F131">
        <v>24190</v>
      </c>
      <c r="G131">
        <v>33540</v>
      </c>
      <c r="H131">
        <v>27710</v>
      </c>
      <c r="K131">
        <f t="shared" si="15"/>
        <v>0</v>
      </c>
      <c r="L131">
        <f t="shared" si="16"/>
        <v>0</v>
      </c>
      <c r="M131">
        <f t="shared" si="17"/>
        <v>0</v>
      </c>
      <c r="N131">
        <f t="shared" si="18"/>
        <v>0</v>
      </c>
      <c r="O131">
        <f t="shared" si="19"/>
        <v>24190</v>
      </c>
      <c r="P131" t="s">
        <v>0</v>
      </c>
      <c r="Q131" t="s">
        <v>0</v>
      </c>
    </row>
    <row r="132" spans="1:17" ht="14.25">
      <c r="A132" t="str">
        <f>TEXT(3539900280300,"0000000000000")</f>
        <v>3539900280300</v>
      </c>
      <c r="B132" t="s">
        <v>162</v>
      </c>
      <c r="C132" t="str">
        <f>TEXT(3093,"0000000")</f>
        <v>0003093</v>
      </c>
      <c r="D132" t="s">
        <v>70</v>
      </c>
      <c r="E132" t="s">
        <v>85</v>
      </c>
      <c r="F132">
        <v>20550</v>
      </c>
      <c r="G132">
        <v>33540</v>
      </c>
      <c r="H132">
        <v>16030</v>
      </c>
      <c r="K132">
        <f t="shared" si="15"/>
        <v>0</v>
      </c>
      <c r="L132">
        <f t="shared" si="16"/>
        <v>0</v>
      </c>
      <c r="M132">
        <f t="shared" si="17"/>
        <v>0</v>
      </c>
      <c r="N132">
        <f t="shared" si="18"/>
        <v>0</v>
      </c>
      <c r="O132">
        <f t="shared" si="19"/>
        <v>20550</v>
      </c>
      <c r="P132" t="s">
        <v>0</v>
      </c>
      <c r="Q132" t="s">
        <v>0</v>
      </c>
    </row>
    <row r="133" spans="1:17" ht="14.25">
      <c r="A133" t="str">
        <f>TEXT(3540500015112,"0000000000000")</f>
        <v>3540500015112</v>
      </c>
      <c r="B133" t="s">
        <v>163</v>
      </c>
      <c r="C133" t="str">
        <f>TEXT(3094,"0000000")</f>
        <v>0003094</v>
      </c>
      <c r="D133" t="s">
        <v>70</v>
      </c>
      <c r="E133" t="s">
        <v>85</v>
      </c>
      <c r="F133">
        <v>24190</v>
      </c>
      <c r="G133">
        <v>33540</v>
      </c>
      <c r="H133">
        <v>27710</v>
      </c>
      <c r="K133">
        <f t="shared" si="15"/>
        <v>0</v>
      </c>
      <c r="L133">
        <f t="shared" si="16"/>
        <v>0</v>
      </c>
      <c r="M133">
        <f t="shared" si="17"/>
        <v>0</v>
      </c>
      <c r="N133">
        <f t="shared" si="18"/>
        <v>0</v>
      </c>
      <c r="O133">
        <f t="shared" si="19"/>
        <v>24190</v>
      </c>
      <c r="P133" t="s">
        <v>0</v>
      </c>
      <c r="Q133" t="s">
        <v>0</v>
      </c>
    </row>
    <row r="134" spans="1:17" ht="14.25">
      <c r="A134" t="str">
        <f>TEXT(3540200107861,"0000000000000")</f>
        <v>3540200107861</v>
      </c>
      <c r="B134" t="s">
        <v>164</v>
      </c>
      <c r="C134" t="str">
        <f>TEXT(3095,"0000000")</f>
        <v>0003095</v>
      </c>
      <c r="D134" t="s">
        <v>70</v>
      </c>
      <c r="E134" t="s">
        <v>85</v>
      </c>
      <c r="F134">
        <v>23060</v>
      </c>
      <c r="G134">
        <v>33540</v>
      </c>
      <c r="H134">
        <v>27710</v>
      </c>
      <c r="K134">
        <f t="shared" si="15"/>
        <v>0</v>
      </c>
      <c r="L134">
        <f t="shared" si="16"/>
        <v>0</v>
      </c>
      <c r="M134">
        <f t="shared" si="17"/>
        <v>0</v>
      </c>
      <c r="N134">
        <f t="shared" si="18"/>
        <v>0</v>
      </c>
      <c r="O134">
        <f t="shared" si="19"/>
        <v>23060</v>
      </c>
      <c r="P134" t="s">
        <v>0</v>
      </c>
      <c r="Q134" t="s">
        <v>0</v>
      </c>
    </row>
    <row r="135" spans="1:17" ht="14.25">
      <c r="A135" t="str">
        <f>TEXT(3549900122721,"0000000000000")</f>
        <v>3549900122721</v>
      </c>
      <c r="B135" t="s">
        <v>165</v>
      </c>
      <c r="C135" t="str">
        <f>TEXT(3096,"0000000")</f>
        <v>0003096</v>
      </c>
      <c r="D135" t="s">
        <v>70</v>
      </c>
      <c r="E135" t="s">
        <v>85</v>
      </c>
      <c r="F135">
        <v>26120</v>
      </c>
      <c r="G135">
        <v>33540</v>
      </c>
      <c r="H135">
        <v>27710</v>
      </c>
      <c r="K135">
        <f aca="true" t="shared" si="20" ref="K135:K160">ROUNDUP(($H135*$J135/100),-1)</f>
        <v>0</v>
      </c>
      <c r="L135">
        <f aca="true" t="shared" si="21" ref="L135:L160">IF($F135+$K135&lt;=$G135,$K135,$G135-$F135)</f>
        <v>0</v>
      </c>
      <c r="M135">
        <f aca="true" t="shared" si="22" ref="M135:M160">IF($F135+$K135&lt;=$G135,0,($H135*$J135/100)-$L135)</f>
        <v>0</v>
      </c>
      <c r="N135">
        <f aca="true" t="shared" si="23" ref="N135:N160">$L135+$M135</f>
        <v>0</v>
      </c>
      <c r="O135">
        <f aca="true" t="shared" si="24" ref="O135:O160">IF($F135+$K135&lt;=$G135,$F135+$K135,$G135)</f>
        <v>26120</v>
      </c>
      <c r="P135" t="s">
        <v>0</v>
      </c>
      <c r="Q135" t="s">
        <v>0</v>
      </c>
    </row>
    <row r="136" spans="1:17" ht="14.25">
      <c r="A136" t="str">
        <f>TEXT(3102100754533,"0000000000000")</f>
        <v>3102100754533</v>
      </c>
      <c r="B136" t="s">
        <v>166</v>
      </c>
      <c r="C136" t="str">
        <f>TEXT(3097,"0000000")</f>
        <v>0003097</v>
      </c>
      <c r="D136" t="s">
        <v>70</v>
      </c>
      <c r="E136" t="s">
        <v>85</v>
      </c>
      <c r="F136">
        <v>21300</v>
      </c>
      <c r="G136">
        <v>33540</v>
      </c>
      <c r="H136">
        <v>16030</v>
      </c>
      <c r="K136">
        <f t="shared" si="20"/>
        <v>0</v>
      </c>
      <c r="L136">
        <f t="shared" si="21"/>
        <v>0</v>
      </c>
      <c r="M136">
        <f t="shared" si="22"/>
        <v>0</v>
      </c>
      <c r="N136">
        <f t="shared" si="23"/>
        <v>0</v>
      </c>
      <c r="O136">
        <f t="shared" si="24"/>
        <v>21300</v>
      </c>
      <c r="P136" t="s">
        <v>0</v>
      </c>
      <c r="Q136" t="s">
        <v>0</v>
      </c>
    </row>
    <row r="137" spans="1:17" ht="14.25">
      <c r="A137" t="str">
        <f>TEXT(5630190005551,"0000000000000")</f>
        <v>5630190005551</v>
      </c>
      <c r="B137" t="s">
        <v>167</v>
      </c>
      <c r="C137" t="str">
        <f>TEXT(3133,"0000000")</f>
        <v>0003133</v>
      </c>
      <c r="D137" t="s">
        <v>70</v>
      </c>
      <c r="E137" t="s">
        <v>85</v>
      </c>
      <c r="F137">
        <v>24800</v>
      </c>
      <c r="G137">
        <v>33540</v>
      </c>
      <c r="H137">
        <v>27710</v>
      </c>
      <c r="K137">
        <f t="shared" si="20"/>
        <v>0</v>
      </c>
      <c r="L137">
        <f t="shared" si="21"/>
        <v>0</v>
      </c>
      <c r="M137">
        <f t="shared" si="22"/>
        <v>0</v>
      </c>
      <c r="N137">
        <f t="shared" si="23"/>
        <v>0</v>
      </c>
      <c r="O137">
        <f t="shared" si="24"/>
        <v>24800</v>
      </c>
      <c r="P137" t="s">
        <v>0</v>
      </c>
      <c r="Q137" t="s">
        <v>0</v>
      </c>
    </row>
    <row r="138" spans="1:17" ht="14.25">
      <c r="A138" t="str">
        <f>TEXT(3640200273743,"0000000000000")</f>
        <v>3640200273743</v>
      </c>
      <c r="B138" t="s">
        <v>168</v>
      </c>
      <c r="C138" t="str">
        <f>TEXT(3134,"0000000")</f>
        <v>0003134</v>
      </c>
      <c r="D138" t="s">
        <v>70</v>
      </c>
      <c r="E138" t="s">
        <v>85</v>
      </c>
      <c r="F138">
        <v>22520</v>
      </c>
      <c r="G138">
        <v>33540</v>
      </c>
      <c r="H138">
        <v>27710</v>
      </c>
      <c r="K138">
        <f t="shared" si="20"/>
        <v>0</v>
      </c>
      <c r="L138">
        <f t="shared" si="21"/>
        <v>0</v>
      </c>
      <c r="M138">
        <f t="shared" si="22"/>
        <v>0</v>
      </c>
      <c r="N138">
        <f t="shared" si="23"/>
        <v>0</v>
      </c>
      <c r="O138">
        <f t="shared" si="24"/>
        <v>22520</v>
      </c>
      <c r="P138" t="s">
        <v>0</v>
      </c>
      <c r="Q138" t="s">
        <v>0</v>
      </c>
    </row>
    <row r="139" spans="1:17" ht="14.25">
      <c r="A139" t="str">
        <f>TEXT(3639900167871,"0000000000000")</f>
        <v>3639900167871</v>
      </c>
      <c r="B139" t="s">
        <v>169</v>
      </c>
      <c r="C139" t="str">
        <f>TEXT(3135,"0000000")</f>
        <v>0003135</v>
      </c>
      <c r="D139" t="s">
        <v>70</v>
      </c>
      <c r="E139" t="s">
        <v>85</v>
      </c>
      <c r="F139">
        <v>21060</v>
      </c>
      <c r="G139">
        <v>33540</v>
      </c>
      <c r="H139">
        <v>16030</v>
      </c>
      <c r="K139">
        <f t="shared" si="20"/>
        <v>0</v>
      </c>
      <c r="L139">
        <f t="shared" si="21"/>
        <v>0</v>
      </c>
      <c r="M139">
        <f t="shared" si="22"/>
        <v>0</v>
      </c>
      <c r="N139">
        <f t="shared" si="23"/>
        <v>0</v>
      </c>
      <c r="O139">
        <f t="shared" si="24"/>
        <v>21060</v>
      </c>
      <c r="P139" t="s">
        <v>0</v>
      </c>
      <c r="Q139" t="s">
        <v>0</v>
      </c>
    </row>
    <row r="140" spans="1:17" ht="14.25">
      <c r="A140" t="str">
        <f>TEXT(3630300058101,"0000000000000")</f>
        <v>3630300058101</v>
      </c>
      <c r="B140" t="s">
        <v>170</v>
      </c>
      <c r="C140" t="str">
        <f>TEXT(3136,"0000000")</f>
        <v>0003136</v>
      </c>
      <c r="D140" t="s">
        <v>70</v>
      </c>
      <c r="E140" t="s">
        <v>85</v>
      </c>
      <c r="F140">
        <v>23060</v>
      </c>
      <c r="G140">
        <v>33540</v>
      </c>
      <c r="H140">
        <v>27710</v>
      </c>
      <c r="K140">
        <f t="shared" si="20"/>
        <v>0</v>
      </c>
      <c r="L140">
        <f t="shared" si="21"/>
        <v>0</v>
      </c>
      <c r="M140">
        <f t="shared" si="22"/>
        <v>0</v>
      </c>
      <c r="N140">
        <f t="shared" si="23"/>
        <v>0</v>
      </c>
      <c r="O140">
        <f t="shared" si="24"/>
        <v>23060</v>
      </c>
      <c r="P140" t="s">
        <v>0</v>
      </c>
      <c r="Q140" t="s">
        <v>0</v>
      </c>
    </row>
    <row r="141" spans="1:17" ht="14.25">
      <c r="A141" t="str">
        <f>TEXT(3580400041618,"0000000000000")</f>
        <v>3580400041618</v>
      </c>
      <c r="B141" t="s">
        <v>171</v>
      </c>
      <c r="C141" t="str">
        <f>TEXT(3137,"0000000")</f>
        <v>0003137</v>
      </c>
      <c r="D141" t="s">
        <v>70</v>
      </c>
      <c r="E141" t="s">
        <v>85</v>
      </c>
      <c r="F141">
        <v>23920</v>
      </c>
      <c r="G141">
        <v>33540</v>
      </c>
      <c r="H141">
        <v>27710</v>
      </c>
      <c r="K141">
        <f t="shared" si="20"/>
        <v>0</v>
      </c>
      <c r="L141">
        <f t="shared" si="21"/>
        <v>0</v>
      </c>
      <c r="M141">
        <f t="shared" si="22"/>
        <v>0</v>
      </c>
      <c r="N141">
        <f t="shared" si="23"/>
        <v>0</v>
      </c>
      <c r="O141">
        <f t="shared" si="24"/>
        <v>23920</v>
      </c>
      <c r="P141" t="s">
        <v>0</v>
      </c>
      <c r="Q141" t="s">
        <v>0</v>
      </c>
    </row>
    <row r="142" spans="1:17" ht="14.25">
      <c r="A142" t="str">
        <f>TEXT(3170300233152,"0000000000000")</f>
        <v>3170300233152</v>
      </c>
      <c r="B142" t="s">
        <v>172</v>
      </c>
      <c r="C142" t="str">
        <f>TEXT(3138,"0000000")</f>
        <v>0003138</v>
      </c>
      <c r="D142" t="s">
        <v>70</v>
      </c>
      <c r="E142" t="s">
        <v>85</v>
      </c>
      <c r="F142">
        <v>17500</v>
      </c>
      <c r="G142">
        <v>33540</v>
      </c>
      <c r="H142">
        <v>16030</v>
      </c>
      <c r="K142">
        <f t="shared" si="20"/>
        <v>0</v>
      </c>
      <c r="L142">
        <f t="shared" si="21"/>
        <v>0</v>
      </c>
      <c r="M142">
        <f t="shared" si="22"/>
        <v>0</v>
      </c>
      <c r="N142">
        <f t="shared" si="23"/>
        <v>0</v>
      </c>
      <c r="O142">
        <f t="shared" si="24"/>
        <v>17500</v>
      </c>
      <c r="P142" t="s">
        <v>0</v>
      </c>
      <c r="Q142" t="s">
        <v>0</v>
      </c>
    </row>
    <row r="143" spans="1:17" ht="14.25">
      <c r="A143" t="str">
        <f>TEXT(5540300026168,"0000000000000")</f>
        <v>5540300026168</v>
      </c>
      <c r="B143" t="s">
        <v>173</v>
      </c>
      <c r="C143" t="str">
        <f>TEXT(3139,"0000000")</f>
        <v>0003139</v>
      </c>
      <c r="D143" t="s">
        <v>70</v>
      </c>
      <c r="E143" t="s">
        <v>85</v>
      </c>
      <c r="F143">
        <v>29960</v>
      </c>
      <c r="G143">
        <v>33540</v>
      </c>
      <c r="H143">
        <v>27710</v>
      </c>
      <c r="K143">
        <f t="shared" si="20"/>
        <v>0</v>
      </c>
      <c r="L143">
        <f t="shared" si="21"/>
        <v>0</v>
      </c>
      <c r="M143">
        <f t="shared" si="22"/>
        <v>0</v>
      </c>
      <c r="N143">
        <f t="shared" si="23"/>
        <v>0</v>
      </c>
      <c r="O143">
        <f t="shared" si="24"/>
        <v>29960</v>
      </c>
      <c r="P143" t="s">
        <v>0</v>
      </c>
      <c r="Q143" t="s">
        <v>0</v>
      </c>
    </row>
    <row r="144" spans="1:17" ht="14.25">
      <c r="A144" t="str">
        <f>TEXT(3670300164563,"0000000000000")</f>
        <v>3670300164563</v>
      </c>
      <c r="B144" t="s">
        <v>174</v>
      </c>
      <c r="C144" t="str">
        <f>TEXT(3140,"0000000")</f>
        <v>0003140</v>
      </c>
      <c r="D144" t="s">
        <v>70</v>
      </c>
      <c r="E144" t="s">
        <v>85</v>
      </c>
      <c r="F144">
        <v>17500</v>
      </c>
      <c r="G144">
        <v>33540</v>
      </c>
      <c r="H144">
        <v>16030</v>
      </c>
      <c r="K144">
        <f t="shared" si="20"/>
        <v>0</v>
      </c>
      <c r="L144">
        <f t="shared" si="21"/>
        <v>0</v>
      </c>
      <c r="M144">
        <f t="shared" si="22"/>
        <v>0</v>
      </c>
      <c r="N144">
        <f t="shared" si="23"/>
        <v>0</v>
      </c>
      <c r="O144">
        <f t="shared" si="24"/>
        <v>17500</v>
      </c>
      <c r="P144" t="s">
        <v>0</v>
      </c>
      <c r="Q144" t="s">
        <v>0</v>
      </c>
    </row>
    <row r="145" spans="1:17" ht="14.25">
      <c r="A145" t="str">
        <f>TEXT(3639900082540,"0000000000000")</f>
        <v>3639900082540</v>
      </c>
      <c r="B145" t="s">
        <v>175</v>
      </c>
      <c r="C145" t="str">
        <f>TEXT(3141,"0000000")</f>
        <v>0003141</v>
      </c>
      <c r="D145" t="s">
        <v>70</v>
      </c>
      <c r="E145" t="s">
        <v>85</v>
      </c>
      <c r="F145">
        <v>21200</v>
      </c>
      <c r="G145">
        <v>33540</v>
      </c>
      <c r="H145">
        <v>16030</v>
      </c>
      <c r="K145">
        <f t="shared" si="20"/>
        <v>0</v>
      </c>
      <c r="L145">
        <f t="shared" si="21"/>
        <v>0</v>
      </c>
      <c r="M145">
        <f t="shared" si="22"/>
        <v>0</v>
      </c>
      <c r="N145">
        <f t="shared" si="23"/>
        <v>0</v>
      </c>
      <c r="O145">
        <f t="shared" si="24"/>
        <v>21200</v>
      </c>
      <c r="P145" t="s">
        <v>0</v>
      </c>
      <c r="Q145" t="s">
        <v>0</v>
      </c>
    </row>
    <row r="146" spans="1:17" ht="14.25">
      <c r="A146" t="str">
        <f>TEXT(3639900058827,"0000000000000")</f>
        <v>3639900058827</v>
      </c>
      <c r="B146" t="s">
        <v>176</v>
      </c>
      <c r="C146" t="str">
        <f>TEXT(3142,"0000000")</f>
        <v>0003142</v>
      </c>
      <c r="D146" t="s">
        <v>70</v>
      </c>
      <c r="E146" t="s">
        <v>85</v>
      </c>
      <c r="F146">
        <v>24360</v>
      </c>
      <c r="G146">
        <v>33540</v>
      </c>
      <c r="H146">
        <v>27710</v>
      </c>
      <c r="K146">
        <f t="shared" si="20"/>
        <v>0</v>
      </c>
      <c r="L146">
        <f t="shared" si="21"/>
        <v>0</v>
      </c>
      <c r="M146">
        <f t="shared" si="22"/>
        <v>0</v>
      </c>
      <c r="N146">
        <f t="shared" si="23"/>
        <v>0</v>
      </c>
      <c r="O146">
        <f t="shared" si="24"/>
        <v>24360</v>
      </c>
      <c r="P146" t="s">
        <v>0</v>
      </c>
      <c r="Q146" t="s">
        <v>0</v>
      </c>
    </row>
    <row r="147" spans="1:17" ht="14.25">
      <c r="A147" t="str">
        <f>TEXT(3630200415149,"0000000000000")</f>
        <v>3630200415149</v>
      </c>
      <c r="B147" t="s">
        <v>177</v>
      </c>
      <c r="C147" t="str">
        <f>TEXT(3143,"0000000")</f>
        <v>0003143</v>
      </c>
      <c r="D147" t="s">
        <v>70</v>
      </c>
      <c r="E147" t="s">
        <v>85</v>
      </c>
      <c r="F147">
        <v>23060</v>
      </c>
      <c r="G147">
        <v>33540</v>
      </c>
      <c r="H147">
        <v>27710</v>
      </c>
      <c r="K147">
        <f t="shared" si="20"/>
        <v>0</v>
      </c>
      <c r="L147">
        <f t="shared" si="21"/>
        <v>0</v>
      </c>
      <c r="M147">
        <f t="shared" si="22"/>
        <v>0</v>
      </c>
      <c r="N147">
        <f t="shared" si="23"/>
        <v>0</v>
      </c>
      <c r="O147">
        <f t="shared" si="24"/>
        <v>23060</v>
      </c>
      <c r="P147" t="s">
        <v>0</v>
      </c>
      <c r="Q147" t="s">
        <v>0</v>
      </c>
    </row>
    <row r="148" spans="1:17" ht="14.25">
      <c r="A148" t="str">
        <f>TEXT(3639900074539,"0000000000000")</f>
        <v>3639900074539</v>
      </c>
      <c r="B148" t="s">
        <v>178</v>
      </c>
      <c r="C148" t="str">
        <f>TEXT(3144,"0000000")</f>
        <v>0003144</v>
      </c>
      <c r="D148" t="s">
        <v>70</v>
      </c>
      <c r="E148" t="s">
        <v>85</v>
      </c>
      <c r="F148">
        <v>21060</v>
      </c>
      <c r="G148">
        <v>33540</v>
      </c>
      <c r="H148">
        <v>16030</v>
      </c>
      <c r="K148">
        <f t="shared" si="20"/>
        <v>0</v>
      </c>
      <c r="L148">
        <f t="shared" si="21"/>
        <v>0</v>
      </c>
      <c r="M148">
        <f t="shared" si="22"/>
        <v>0</v>
      </c>
      <c r="N148">
        <f t="shared" si="23"/>
        <v>0</v>
      </c>
      <c r="O148">
        <f t="shared" si="24"/>
        <v>21060</v>
      </c>
      <c r="P148" t="s">
        <v>0</v>
      </c>
      <c r="Q148" t="s">
        <v>0</v>
      </c>
    </row>
    <row r="149" spans="1:17" ht="14.25">
      <c r="A149" t="str">
        <f>TEXT(3540400735369,"0000000000000")</f>
        <v>3540400735369</v>
      </c>
      <c r="B149" t="s">
        <v>179</v>
      </c>
      <c r="C149" t="str">
        <f>TEXT(3146,"0000000")</f>
        <v>0003146</v>
      </c>
      <c r="D149" t="s">
        <v>70</v>
      </c>
      <c r="E149" t="s">
        <v>85</v>
      </c>
      <c r="F149">
        <v>20650</v>
      </c>
      <c r="G149">
        <v>33540</v>
      </c>
      <c r="H149">
        <v>16030</v>
      </c>
      <c r="K149">
        <f t="shared" si="20"/>
        <v>0</v>
      </c>
      <c r="L149">
        <f t="shared" si="21"/>
        <v>0</v>
      </c>
      <c r="M149">
        <f t="shared" si="22"/>
        <v>0</v>
      </c>
      <c r="N149">
        <f t="shared" si="23"/>
        <v>0</v>
      </c>
      <c r="O149">
        <f t="shared" si="24"/>
        <v>20650</v>
      </c>
      <c r="P149" t="s">
        <v>0</v>
      </c>
      <c r="Q149" t="s">
        <v>0</v>
      </c>
    </row>
    <row r="150" spans="1:17" ht="14.25">
      <c r="A150" t="str">
        <f>TEXT(3101700024764,"0000000000000")</f>
        <v>3101700024764</v>
      </c>
      <c r="B150" t="s">
        <v>180</v>
      </c>
      <c r="C150" t="str">
        <f>TEXT(3147,"0000000")</f>
        <v>0003147</v>
      </c>
      <c r="D150" t="s">
        <v>70</v>
      </c>
      <c r="E150" t="s">
        <v>85</v>
      </c>
      <c r="F150">
        <v>24800</v>
      </c>
      <c r="G150">
        <v>33540</v>
      </c>
      <c r="H150">
        <v>27710</v>
      </c>
      <c r="K150">
        <f t="shared" si="20"/>
        <v>0</v>
      </c>
      <c r="L150">
        <f t="shared" si="21"/>
        <v>0</v>
      </c>
      <c r="M150">
        <f t="shared" si="22"/>
        <v>0</v>
      </c>
      <c r="N150">
        <f t="shared" si="23"/>
        <v>0</v>
      </c>
      <c r="O150">
        <f t="shared" si="24"/>
        <v>24800</v>
      </c>
      <c r="P150" t="s">
        <v>0</v>
      </c>
      <c r="Q150" t="s">
        <v>0</v>
      </c>
    </row>
    <row r="151" spans="1:17" ht="14.25">
      <c r="A151" t="str">
        <f>TEXT(3369900154802,"0000000000000")</f>
        <v>3369900154802</v>
      </c>
      <c r="B151" t="s">
        <v>181</v>
      </c>
      <c r="C151" t="str">
        <f>TEXT(3148,"0000000")</f>
        <v>0003148</v>
      </c>
      <c r="D151" t="s">
        <v>70</v>
      </c>
      <c r="E151" t="s">
        <v>85</v>
      </c>
      <c r="F151">
        <v>21890</v>
      </c>
      <c r="G151">
        <v>33540</v>
      </c>
      <c r="H151">
        <v>27710</v>
      </c>
      <c r="K151">
        <f t="shared" si="20"/>
        <v>0</v>
      </c>
      <c r="L151">
        <f t="shared" si="21"/>
        <v>0</v>
      </c>
      <c r="M151">
        <f t="shared" si="22"/>
        <v>0</v>
      </c>
      <c r="N151">
        <f t="shared" si="23"/>
        <v>0</v>
      </c>
      <c r="O151">
        <f t="shared" si="24"/>
        <v>21890</v>
      </c>
      <c r="P151" t="s">
        <v>0</v>
      </c>
      <c r="Q151" t="s">
        <v>0</v>
      </c>
    </row>
    <row r="152" spans="1:17" ht="14.25">
      <c r="A152" t="str">
        <f>TEXT(3530100074723,"0000000000000")</f>
        <v>3530100074723</v>
      </c>
      <c r="B152" t="s">
        <v>182</v>
      </c>
      <c r="C152" t="str">
        <f>TEXT(3149,"0000000")</f>
        <v>0003149</v>
      </c>
      <c r="D152" t="s">
        <v>70</v>
      </c>
      <c r="E152" t="s">
        <v>85</v>
      </c>
      <c r="F152">
        <v>21060</v>
      </c>
      <c r="G152">
        <v>33540</v>
      </c>
      <c r="H152">
        <v>16030</v>
      </c>
      <c r="K152">
        <f t="shared" si="20"/>
        <v>0</v>
      </c>
      <c r="L152">
        <f t="shared" si="21"/>
        <v>0</v>
      </c>
      <c r="M152">
        <f t="shared" si="22"/>
        <v>0</v>
      </c>
      <c r="N152">
        <f t="shared" si="23"/>
        <v>0</v>
      </c>
      <c r="O152">
        <f t="shared" si="24"/>
        <v>21060</v>
      </c>
      <c r="P152" t="s">
        <v>0</v>
      </c>
      <c r="Q152" t="s">
        <v>0</v>
      </c>
    </row>
    <row r="153" spans="1:17" ht="14.25">
      <c r="A153" t="str">
        <f>TEXT(3649800003320,"0000000000000")</f>
        <v>3649800003320</v>
      </c>
      <c r="B153" t="s">
        <v>183</v>
      </c>
      <c r="C153" t="str">
        <f>TEXT(3150,"0000000")</f>
        <v>0003150</v>
      </c>
      <c r="D153" t="s">
        <v>70</v>
      </c>
      <c r="E153" t="s">
        <v>85</v>
      </c>
      <c r="F153">
        <v>21060</v>
      </c>
      <c r="G153">
        <v>33540</v>
      </c>
      <c r="H153">
        <v>16030</v>
      </c>
      <c r="K153">
        <f t="shared" si="20"/>
        <v>0</v>
      </c>
      <c r="L153">
        <f t="shared" si="21"/>
        <v>0</v>
      </c>
      <c r="M153">
        <f t="shared" si="22"/>
        <v>0</v>
      </c>
      <c r="N153">
        <f t="shared" si="23"/>
        <v>0</v>
      </c>
      <c r="O153">
        <f t="shared" si="24"/>
        <v>21060</v>
      </c>
      <c r="P153" t="s">
        <v>0</v>
      </c>
      <c r="Q153" t="s">
        <v>0</v>
      </c>
    </row>
    <row r="154" spans="1:17" ht="14.25">
      <c r="A154" t="str">
        <f>TEXT(3120200149800,"0000000000000")</f>
        <v>3120200149800</v>
      </c>
      <c r="B154" t="s">
        <v>184</v>
      </c>
      <c r="C154" t="str">
        <f>TEXT(3151,"0000000")</f>
        <v>0003151</v>
      </c>
      <c r="D154" t="s">
        <v>70</v>
      </c>
      <c r="E154" t="s">
        <v>85</v>
      </c>
      <c r="F154">
        <v>22690</v>
      </c>
      <c r="G154">
        <v>33540</v>
      </c>
      <c r="H154">
        <v>27710</v>
      </c>
      <c r="K154">
        <f t="shared" si="20"/>
        <v>0</v>
      </c>
      <c r="L154">
        <f t="shared" si="21"/>
        <v>0</v>
      </c>
      <c r="M154">
        <f t="shared" si="22"/>
        <v>0</v>
      </c>
      <c r="N154">
        <f t="shared" si="23"/>
        <v>0</v>
      </c>
      <c r="O154">
        <f t="shared" si="24"/>
        <v>22690</v>
      </c>
      <c r="P154" t="s">
        <v>0</v>
      </c>
      <c r="Q154" t="s">
        <v>0</v>
      </c>
    </row>
    <row r="155" spans="1:17" ht="14.25">
      <c r="A155" t="str">
        <f>TEXT(3609900036670,"0000000000000")</f>
        <v>3609900036670</v>
      </c>
      <c r="B155" t="s">
        <v>185</v>
      </c>
      <c r="C155" t="str">
        <f>TEXT(3152,"0000000")</f>
        <v>0003152</v>
      </c>
      <c r="D155" t="s">
        <v>70</v>
      </c>
      <c r="E155" t="s">
        <v>85</v>
      </c>
      <c r="F155">
        <v>23920</v>
      </c>
      <c r="G155">
        <v>33540</v>
      </c>
      <c r="H155">
        <v>27710</v>
      </c>
      <c r="K155">
        <f t="shared" si="20"/>
        <v>0</v>
      </c>
      <c r="L155">
        <f t="shared" si="21"/>
        <v>0</v>
      </c>
      <c r="M155">
        <f t="shared" si="22"/>
        <v>0</v>
      </c>
      <c r="N155">
        <f t="shared" si="23"/>
        <v>0</v>
      </c>
      <c r="O155">
        <f t="shared" si="24"/>
        <v>23920</v>
      </c>
      <c r="P155" t="s">
        <v>0</v>
      </c>
      <c r="Q155" t="s">
        <v>0</v>
      </c>
    </row>
    <row r="156" spans="1:17" ht="14.25">
      <c r="A156" t="str">
        <f>TEXT(3520500485585,"0000000000000")</f>
        <v>3520500485585</v>
      </c>
      <c r="B156" t="s">
        <v>186</v>
      </c>
      <c r="C156" t="str">
        <f>TEXT(3153,"0000000")</f>
        <v>0003153</v>
      </c>
      <c r="D156" t="s">
        <v>70</v>
      </c>
      <c r="E156" t="s">
        <v>85</v>
      </c>
      <c r="F156">
        <v>30620</v>
      </c>
      <c r="G156">
        <v>33540</v>
      </c>
      <c r="H156">
        <v>27710</v>
      </c>
      <c r="K156">
        <f t="shared" si="20"/>
        <v>0</v>
      </c>
      <c r="L156">
        <f t="shared" si="21"/>
        <v>0</v>
      </c>
      <c r="M156">
        <f t="shared" si="22"/>
        <v>0</v>
      </c>
      <c r="N156">
        <f t="shared" si="23"/>
        <v>0</v>
      </c>
      <c r="O156">
        <f t="shared" si="24"/>
        <v>30620</v>
      </c>
      <c r="P156" t="s">
        <v>0</v>
      </c>
      <c r="Q156" t="s">
        <v>0</v>
      </c>
    </row>
    <row r="157" spans="1:17" ht="14.25">
      <c r="A157" t="str">
        <f>TEXT(3580400037921,"0000000000000")</f>
        <v>3580400037921</v>
      </c>
      <c r="B157" t="s">
        <v>187</v>
      </c>
      <c r="C157" t="str">
        <f>TEXT(2036,"0000000")</f>
        <v>0002036</v>
      </c>
      <c r="D157" t="s">
        <v>70</v>
      </c>
      <c r="E157" t="s">
        <v>188</v>
      </c>
      <c r="F157">
        <v>13100</v>
      </c>
      <c r="G157">
        <v>18190</v>
      </c>
      <c r="H157">
        <v>10790</v>
      </c>
      <c r="J157">
        <f>VALUE(0)</f>
        <v>0</v>
      </c>
      <c r="K157">
        <f t="shared" si="20"/>
        <v>0</v>
      </c>
      <c r="L157">
        <f t="shared" si="21"/>
        <v>0</v>
      </c>
      <c r="M157">
        <f t="shared" si="22"/>
        <v>0</v>
      </c>
      <c r="N157">
        <f t="shared" si="23"/>
        <v>0</v>
      </c>
      <c r="O157">
        <f t="shared" si="24"/>
        <v>13100</v>
      </c>
      <c r="P157" t="s">
        <v>0</v>
      </c>
      <c r="Q157" t="s">
        <v>189</v>
      </c>
    </row>
    <row r="158" spans="1:17" ht="14.25">
      <c r="A158" t="str">
        <f>TEXT(3540100208533,"0000000000000")</f>
        <v>3540100208533</v>
      </c>
      <c r="B158" t="s">
        <v>190</v>
      </c>
      <c r="C158" t="str">
        <f>TEXT(2045,"0000000")</f>
        <v>0002045</v>
      </c>
      <c r="D158" t="s">
        <v>108</v>
      </c>
      <c r="E158" t="s">
        <v>188</v>
      </c>
      <c r="F158">
        <v>7680</v>
      </c>
      <c r="G158">
        <v>18190</v>
      </c>
      <c r="H158">
        <v>10790</v>
      </c>
      <c r="K158">
        <f t="shared" si="20"/>
        <v>0</v>
      </c>
      <c r="L158">
        <f t="shared" si="21"/>
        <v>0</v>
      </c>
      <c r="M158">
        <f t="shared" si="22"/>
        <v>0</v>
      </c>
      <c r="N158">
        <f t="shared" si="23"/>
        <v>0</v>
      </c>
      <c r="O158">
        <f t="shared" si="24"/>
        <v>7680</v>
      </c>
      <c r="P158" t="s">
        <v>0</v>
      </c>
      <c r="Q158" t="s">
        <v>0</v>
      </c>
    </row>
    <row r="159" spans="1:17" ht="14.25">
      <c r="A159" t="str">
        <f>TEXT(3101701284778,"0000000000000")</f>
        <v>3101701284778</v>
      </c>
      <c r="B159" t="s">
        <v>191</v>
      </c>
      <c r="C159" t="str">
        <f>TEXT(2303,"0000000")</f>
        <v>0002303</v>
      </c>
      <c r="D159" t="s">
        <v>70</v>
      </c>
      <c r="E159" t="s">
        <v>188</v>
      </c>
      <c r="F159">
        <v>18190</v>
      </c>
      <c r="G159">
        <v>18190</v>
      </c>
      <c r="H159">
        <v>15730</v>
      </c>
      <c r="K159">
        <f t="shared" si="20"/>
        <v>0</v>
      </c>
      <c r="L159">
        <f t="shared" si="21"/>
        <v>0</v>
      </c>
      <c r="M159">
        <f t="shared" si="22"/>
        <v>0</v>
      </c>
      <c r="N159">
        <f t="shared" si="23"/>
        <v>0</v>
      </c>
      <c r="O159">
        <f t="shared" si="24"/>
        <v>18190</v>
      </c>
      <c r="P159" t="s">
        <v>0</v>
      </c>
      <c r="Q159" t="s">
        <v>0</v>
      </c>
    </row>
    <row r="160" spans="1:17" ht="14.25">
      <c r="A160" t="str">
        <f>TEXT(3150100125518,"0000000000000")</f>
        <v>3150100125518</v>
      </c>
      <c r="B160" t="s">
        <v>192</v>
      </c>
      <c r="C160" t="str">
        <f>TEXT(2310,"0000000")</f>
        <v>0002310</v>
      </c>
      <c r="D160" t="s">
        <v>70</v>
      </c>
      <c r="E160" t="s">
        <v>188</v>
      </c>
      <c r="F160">
        <v>16220</v>
      </c>
      <c r="G160">
        <v>18190</v>
      </c>
      <c r="H160">
        <v>15730</v>
      </c>
      <c r="K160">
        <f t="shared" si="20"/>
        <v>0</v>
      </c>
      <c r="L160">
        <f t="shared" si="21"/>
        <v>0</v>
      </c>
      <c r="M160">
        <f t="shared" si="22"/>
        <v>0</v>
      </c>
      <c r="N160">
        <f t="shared" si="23"/>
        <v>0</v>
      </c>
      <c r="O160">
        <f t="shared" si="24"/>
        <v>16220</v>
      </c>
      <c r="P160" t="s">
        <v>0</v>
      </c>
      <c r="Q160" t="s">
        <v>0</v>
      </c>
    </row>
    <row r="161" spans="12:15" ht="14.25">
      <c r="L161" t="s">
        <v>193</v>
      </c>
      <c r="N161">
        <f>SUM($N7:$N160)</f>
        <v>0</v>
      </c>
      <c r="O161">
        <v>3837610</v>
      </c>
    </row>
    <row r="162" spans="12:14" ht="14.25">
      <c r="L162" t="s">
        <v>194</v>
      </c>
      <c r="N162">
        <v>112970</v>
      </c>
    </row>
    <row r="163" ht="14.25">
      <c r="N163">
        <f>$N162-$N161</f>
        <v>112970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2010-12-03T05:21:17Z</dcterms:created>
  <dcterms:modified xsi:type="dcterms:W3CDTF">2010-12-13T03:18:27Z</dcterms:modified>
  <cp:category/>
  <cp:version/>
  <cp:contentType/>
  <cp:contentStatus/>
</cp:coreProperties>
</file>