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8160" activeTab="0"/>
  </bookViews>
  <sheets>
    <sheet name="สำนักฯ5" sheetId="1" r:id="rId1"/>
  </sheets>
  <definedNames/>
  <calcPr fullCalcOnLoad="1"/>
</workbook>
</file>

<file path=xl/sharedStrings.xml><?xml version="1.0" encoding="utf-8"?>
<sst xmlns="http://schemas.openxmlformats.org/spreadsheetml/2006/main" count="421" uniqueCount="113">
  <si>
    <t xml:space="preserve"> </t>
  </si>
  <si>
    <t>บัญชีรายละเอียดให้ข้าราชการพลเรือนสามัญได้รับการเลื่อนเงินเดือนรอบวันที่ 1 ตุลาคม 2553</t>
  </si>
  <si>
    <t>ของ กระทรวงทรัพยากรธรรมชาติและสิ่งแวดล้อม กรมป่าไม้ ราชการบริหารส่วนกลาง สำนักจัดการทรัพยากรป่าไม้ที่ 5</t>
  </si>
  <si>
    <t>เลขประจำตัว</t>
  </si>
  <si>
    <t xml:space="preserve">ชื่อ-นามสกุล        </t>
  </si>
  <si>
    <t>เลขตำแหน่ง</t>
  </si>
  <si>
    <t>ชื่อตำแหน่ง</t>
  </si>
  <si>
    <t>ระดับ</t>
  </si>
  <si>
    <t xml:space="preserve">เงินเดือน </t>
  </si>
  <si>
    <t>เงินเดือนสูงสุด</t>
  </si>
  <si>
    <t>ฐานในการ</t>
  </si>
  <si>
    <t>ร้อยละของ</t>
  </si>
  <si>
    <t>จำนวนเงินที่</t>
  </si>
  <si>
    <t>จำนวนเงินที่ได้รับการเลื่อนจริง(บาท)</t>
  </si>
  <si>
    <t>เงินเดือน</t>
  </si>
  <si>
    <t>ผลการ</t>
  </si>
  <si>
    <t>หมายเหตุ</t>
  </si>
  <si>
    <t>ประชาชน</t>
  </si>
  <si>
    <t>ตำแหน่ง</t>
  </si>
  <si>
    <t>(บาท)</t>
  </si>
  <si>
    <t>แต่ละประเภทฯ</t>
  </si>
  <si>
    <t>คำนวณ (บาท)</t>
  </si>
  <si>
    <t>การประเมิน</t>
  </si>
  <si>
    <t>การเลื่อน</t>
  </si>
  <si>
    <t>คำนวณได้</t>
  </si>
  <si>
    <t>เงินตอบแทนฯ</t>
  </si>
  <si>
    <t>รวม</t>
  </si>
  <si>
    <t>หลังเลื่อน (บาท)</t>
  </si>
  <si>
    <t>ประเมิน</t>
  </si>
  <si>
    <t>นาย จำลอง อุทัยวัฒนเดช</t>
  </si>
  <si>
    <t>นักวิชาการป่าไม้</t>
  </si>
  <si>
    <t>ชำนาญการ</t>
  </si>
  <si>
    <t>นาย สยาม สละ</t>
  </si>
  <si>
    <t>นาย วิรัตน์ ด้วงบัว</t>
  </si>
  <si>
    <t>นาย เดชา ชมดี</t>
  </si>
  <si>
    <t>นาย ฐิติ ตระกูลเลิศรัตน์</t>
  </si>
  <si>
    <t>นาย ภควัฏ บุญประกอบ</t>
  </si>
  <si>
    <t>นางสาว วารินทร์ ตรีมงคล</t>
  </si>
  <si>
    <t>นาย ธนู บุญทน</t>
  </si>
  <si>
    <t>นาย สุรชาติ ปุณณวานิชศิริ</t>
  </si>
  <si>
    <t>นาย บุญมี สรรพคุณ</t>
  </si>
  <si>
    <t>นาย มนัส นุชสละ</t>
  </si>
  <si>
    <t>นางสาว พรทิพย์ ปิยะโชติ</t>
  </si>
  <si>
    <t>นาย สุชาติ พงศ์เศรษฐ์กุล</t>
  </si>
  <si>
    <t>นาย สุธน ตันโสภณธนาศักดิ์</t>
  </si>
  <si>
    <t>นาย ไกรสร วิริยะ</t>
  </si>
  <si>
    <t>นาย สมชาย ตันเจริญ</t>
  </si>
  <si>
    <t>นาย สมยุทธ ไตรยะพานิช</t>
  </si>
  <si>
    <t>นาย กิติพัฒน์ ธาราภิบาล</t>
  </si>
  <si>
    <t>นาย ธนัช เนมีย์</t>
  </si>
  <si>
    <t>นาย คมกฤช เจริญผล</t>
  </si>
  <si>
    <t>นางสาว ลลิสา สาตะรักษ์</t>
  </si>
  <si>
    <t>ปฏิบัติการ</t>
  </si>
  <si>
    <t>นางสาว ประคำแก้ว บุญธรรม</t>
  </si>
  <si>
    <t>นาย สมศักดิ์ กึ่งประโทก</t>
  </si>
  <si>
    <t>นาย ชวรักษ์ คุ้มภัยเพื่อน</t>
  </si>
  <si>
    <t>เจ้าพนักงานป่าไม้</t>
  </si>
  <si>
    <t>อาวุโส</t>
  </si>
  <si>
    <t>นาย มณฑล หนูทอง</t>
  </si>
  <si>
    <t>นาย เจตนา อรุณเพ็ง</t>
  </si>
  <si>
    <t>นาย พิชิต ตันติ์ทวิสุทธิ์</t>
  </si>
  <si>
    <t>นาย สรพงษ์ โกสุวินทร์</t>
  </si>
  <si>
    <t>นาย มังกร เมี้ยนมิตร</t>
  </si>
  <si>
    <t>นาย ศุภชัย จรรยาสวัสดิ์</t>
  </si>
  <si>
    <t>นาย พงศ์สันต์ ดนูพิทักษ์</t>
  </si>
  <si>
    <t>นาย ภาสกร แพร่งสุวรรณ</t>
  </si>
  <si>
    <t>นาย ปัญญาพนธ์ เสถียรพานิช</t>
  </si>
  <si>
    <t>นาย อำนาจ สร้อยเกียว</t>
  </si>
  <si>
    <t>นาย วันชัย จันทร์สาคร</t>
  </si>
  <si>
    <t>ชำนาญงาน</t>
  </si>
  <si>
    <t>นาย มานพ แก้วพิกุล</t>
  </si>
  <si>
    <t>นาย ปรีชา นวลประทีป</t>
  </si>
  <si>
    <t>นาย สมศักดิ์ อินทร์อำนวย</t>
  </si>
  <si>
    <t>นาย สำรวย ศักดิ์ดาเดช</t>
  </si>
  <si>
    <t>นาย ชัยนาจ ภู่เพชร</t>
  </si>
  <si>
    <t>นาย บุญลือ รักศิลป์</t>
  </si>
  <si>
    <t>นาย ถนอมพงษ์ สังข์ธูป</t>
  </si>
  <si>
    <t>นาย ประพัฒน์ ถาวรประภาสวัสดิ์</t>
  </si>
  <si>
    <t>นาย สมชาย ตั้งใจ</t>
  </si>
  <si>
    <t>นาย พิชัย เหล่าตระกูล</t>
  </si>
  <si>
    <t>นาย ธงไชย สุขแก้ว</t>
  </si>
  <si>
    <t>นาย มงคล วงษ์เนียม</t>
  </si>
  <si>
    <t>นาย วิเชียร วีระประสิทธิ์</t>
  </si>
  <si>
    <t>นายช่างสำรวจ</t>
  </si>
  <si>
    <t>นาย ประสงค์ กันฟอง</t>
  </si>
  <si>
    <t>นาย ดำเนิน เดชสอน</t>
  </si>
  <si>
    <t>นาย กิตติคม อัมพวา</t>
  </si>
  <si>
    <t>นาย ถวิล สดเอี่ยม</t>
  </si>
  <si>
    <t>นาย ธนโชติ บุญจันทร์</t>
  </si>
  <si>
    <t>นาย ประกิจ แก้วเปรม</t>
  </si>
  <si>
    <t>นาย สกล เวียงนาค</t>
  </si>
  <si>
    <t>นาย ประจักษ์ สอนพรหม</t>
  </si>
  <si>
    <t>นาย พิเชษฐ์ โคกขำ</t>
  </si>
  <si>
    <t>นาย คณาสิทธิ์ ฉันทรัตนาคินทร์</t>
  </si>
  <si>
    <t>นาย สมเนตร สว่าง</t>
  </si>
  <si>
    <t>นาย เฉลิมพล ผุยพอกสิน</t>
  </si>
  <si>
    <t>นาย นฤทธิ์ ต้นสกุล</t>
  </si>
  <si>
    <t>นาย จีรัชญ์พัฒน์ หม่อมงาม</t>
  </si>
  <si>
    <t>นาย วีระ ระบอบ</t>
  </si>
  <si>
    <t>นาย ทำนอง จวงพลงาม</t>
  </si>
  <si>
    <t>นาย ปรีชา เขียวแจ่ม</t>
  </si>
  <si>
    <t>นาย นพพงศ์ บุญชูดวง</t>
  </si>
  <si>
    <t>นาย มานะ ภาระการ</t>
  </si>
  <si>
    <t>นาย อาคม งามจิตต์เอื้อ</t>
  </si>
  <si>
    <t>นาย เรวัช ธรรมานุสรณ์</t>
  </si>
  <si>
    <t>นาย สามารถ สามัญเขตกรณ์</t>
  </si>
  <si>
    <t>นาย วัฒนา ผันน้อย</t>
  </si>
  <si>
    <t>นาย ธีรพัทธ์ พงษ์นุ่มกูล</t>
  </si>
  <si>
    <t>นางสาว อรวรรณ แสงแสน</t>
  </si>
  <si>
    <t>เจ้าพนักงานธุรการ</t>
  </si>
  <si>
    <t>ปฎิบัติงาน</t>
  </si>
  <si>
    <t>รวมเงินที่ใช้เลื่อนเงินเดือน</t>
  </si>
  <si>
    <t>กรอบวงเงินที่ได้รับจัดสรร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</si>
</sst>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0" fillId="20" borderId="5" applyNumberFormat="0" applyAlignment="0" applyProtection="0"/>
    <xf numFmtId="0" fontId="0" fillId="32" borderId="6" applyNumberFormat="0" applyFon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1">
      <selection activeCell="I7" sqref="I7"/>
    </sheetView>
  </sheetViews>
  <sheetFormatPr defaultColWidth="9.140625" defaultRowHeight="15"/>
  <sheetData>
    <row r="1" spans="1:5" ht="14.25">
      <c r="A1" t="s">
        <v>0</v>
      </c>
      <c r="B1" t="s">
        <v>0</v>
      </c>
      <c r="C1" t="s">
        <v>0</v>
      </c>
      <c r="D1" t="s">
        <v>0</v>
      </c>
      <c r="E1" t="s">
        <v>1</v>
      </c>
    </row>
    <row r="2" spans="1:6" ht="14.25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</row>
    <row r="3" spans="1:6" ht="14.25">
      <c r="A3" t="s">
        <v>0</v>
      </c>
      <c r="B3" t="s">
        <v>0</v>
      </c>
      <c r="C3" t="s">
        <v>0</v>
      </c>
      <c r="D3" t="s">
        <v>0</v>
      </c>
      <c r="E3" t="s">
        <v>0</v>
      </c>
      <c r="F3" t="s">
        <v>2</v>
      </c>
    </row>
    <row r="4" spans="1:6" ht="14.25">
      <c r="A4" t="s">
        <v>0</v>
      </c>
      <c r="B4" t="s">
        <v>0</v>
      </c>
      <c r="C4" t="s">
        <v>0</v>
      </c>
      <c r="D4" t="s">
        <v>0</v>
      </c>
      <c r="E4" t="s">
        <v>0</v>
      </c>
      <c r="F4" t="s">
        <v>0</v>
      </c>
    </row>
    <row r="5" spans="1:17" ht="14.2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11</v>
      </c>
      <c r="K5" t="s">
        <v>12</v>
      </c>
      <c r="L5" t="s">
        <v>13</v>
      </c>
      <c r="O5" t="s">
        <v>14</v>
      </c>
      <c r="P5" t="s">
        <v>15</v>
      </c>
      <c r="Q5" t="s">
        <v>16</v>
      </c>
    </row>
    <row r="6" spans="1:16" ht="14.25">
      <c r="A6" t="s">
        <v>17</v>
      </c>
      <c r="B6" t="s">
        <v>0</v>
      </c>
      <c r="C6" t="s">
        <v>0</v>
      </c>
      <c r="D6" t="s">
        <v>0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24</v>
      </c>
      <c r="L6" t="s">
        <v>14</v>
      </c>
      <c r="M6" t="s">
        <v>25</v>
      </c>
      <c r="N6" t="s">
        <v>26</v>
      </c>
      <c r="O6" t="s">
        <v>27</v>
      </c>
      <c r="P6" t="s">
        <v>28</v>
      </c>
    </row>
    <row r="7" spans="1:17" ht="14.25">
      <c r="A7" t="str">
        <f>TEXT(3130300047791,"0000000000000")</f>
        <v>3130300047791</v>
      </c>
      <c r="B7" t="s">
        <v>29</v>
      </c>
      <c r="C7" t="str">
        <f>TEXT(165,"0000000")</f>
        <v>0000165</v>
      </c>
      <c r="D7" t="s">
        <v>30</v>
      </c>
      <c r="E7" t="s">
        <v>31</v>
      </c>
      <c r="F7">
        <v>33860</v>
      </c>
      <c r="G7">
        <v>36020</v>
      </c>
      <c r="H7">
        <v>30600</v>
      </c>
      <c r="K7">
        <f aca="true" t="shared" si="0" ref="K7:K38">ROUNDUP(($H7*$J7/100),-1)</f>
        <v>0</v>
      </c>
      <c r="L7">
        <f aca="true" t="shared" si="1" ref="L7:L38">IF($F7+$K7&lt;=$G7,$K7,$G7-$F7)</f>
        <v>0</v>
      </c>
      <c r="M7">
        <f aca="true" t="shared" si="2" ref="M7:M38">IF($F7+$K7&lt;=$G7,0,($H7*$J7/100)-$L7)</f>
        <v>0</v>
      </c>
      <c r="N7">
        <f aca="true" t="shared" si="3" ref="N7:N38">$L7+$M7</f>
        <v>0</v>
      </c>
      <c r="O7">
        <f aca="true" t="shared" si="4" ref="O7:O38">IF($F7+$K7&lt;=$G7,$F7+$K7,$G7)</f>
        <v>33860</v>
      </c>
      <c r="P7" t="s">
        <v>0</v>
      </c>
      <c r="Q7" t="s">
        <v>0</v>
      </c>
    </row>
    <row r="8" spans="1:17" ht="14.25">
      <c r="A8" t="str">
        <f>TEXT(5401499000321,"0000000000000")</f>
        <v>5401499000321</v>
      </c>
      <c r="B8" t="s">
        <v>32</v>
      </c>
      <c r="C8" t="str">
        <f>TEXT(276,"0000000")</f>
        <v>0000276</v>
      </c>
      <c r="D8" t="s">
        <v>30</v>
      </c>
      <c r="E8" t="s">
        <v>31</v>
      </c>
      <c r="F8">
        <v>21140</v>
      </c>
      <c r="G8">
        <v>36020</v>
      </c>
      <c r="H8">
        <v>20350</v>
      </c>
      <c r="K8">
        <f t="shared" si="0"/>
        <v>0</v>
      </c>
      <c r="L8">
        <f t="shared" si="1"/>
        <v>0</v>
      </c>
      <c r="M8">
        <f t="shared" si="2"/>
        <v>0</v>
      </c>
      <c r="N8">
        <f t="shared" si="3"/>
        <v>0</v>
      </c>
      <c r="O8">
        <f t="shared" si="4"/>
        <v>21140</v>
      </c>
      <c r="P8" t="s">
        <v>0</v>
      </c>
      <c r="Q8" t="s">
        <v>0</v>
      </c>
    </row>
    <row r="9" spans="1:17" ht="14.25">
      <c r="A9" t="str">
        <f>TEXT(3549900076583,"0000000000000")</f>
        <v>3549900076583</v>
      </c>
      <c r="B9" t="s">
        <v>33</v>
      </c>
      <c r="C9" t="str">
        <f>TEXT(320,"0000000")</f>
        <v>0000320</v>
      </c>
      <c r="D9" t="s">
        <v>30</v>
      </c>
      <c r="E9" t="s">
        <v>31</v>
      </c>
      <c r="F9">
        <v>30700</v>
      </c>
      <c r="G9">
        <v>36020</v>
      </c>
      <c r="H9">
        <v>30600</v>
      </c>
      <c r="K9">
        <f t="shared" si="0"/>
        <v>0</v>
      </c>
      <c r="L9">
        <f t="shared" si="1"/>
        <v>0</v>
      </c>
      <c r="M9">
        <f t="shared" si="2"/>
        <v>0</v>
      </c>
      <c r="N9">
        <f t="shared" si="3"/>
        <v>0</v>
      </c>
      <c r="O9">
        <f t="shared" si="4"/>
        <v>30700</v>
      </c>
      <c r="P9" t="s">
        <v>0</v>
      </c>
      <c r="Q9" t="s">
        <v>0</v>
      </c>
    </row>
    <row r="10" spans="1:17" ht="14.25">
      <c r="A10" t="str">
        <f>TEXT(3250800106833,"0000000000000")</f>
        <v>3250800106833</v>
      </c>
      <c r="B10" t="s">
        <v>34</v>
      </c>
      <c r="C10" t="str">
        <f>TEXT(478,"0000000")</f>
        <v>0000478</v>
      </c>
      <c r="D10" t="s">
        <v>30</v>
      </c>
      <c r="E10" t="s">
        <v>31</v>
      </c>
      <c r="F10">
        <v>30920</v>
      </c>
      <c r="G10">
        <v>36020</v>
      </c>
      <c r="H10">
        <v>30600</v>
      </c>
      <c r="K10">
        <f t="shared" si="0"/>
        <v>0</v>
      </c>
      <c r="L10">
        <f t="shared" si="1"/>
        <v>0</v>
      </c>
      <c r="M10">
        <f t="shared" si="2"/>
        <v>0</v>
      </c>
      <c r="N10">
        <f t="shared" si="3"/>
        <v>0</v>
      </c>
      <c r="O10">
        <f t="shared" si="4"/>
        <v>30920</v>
      </c>
      <c r="P10" t="s">
        <v>0</v>
      </c>
      <c r="Q10" t="s">
        <v>0</v>
      </c>
    </row>
    <row r="11" spans="1:17" ht="14.25">
      <c r="A11" t="str">
        <f>TEXT(3919900096289,"0000000000000")</f>
        <v>3919900096289</v>
      </c>
      <c r="B11" t="s">
        <v>35</v>
      </c>
      <c r="C11" t="str">
        <f>TEXT(481,"0000000")</f>
        <v>0000481</v>
      </c>
      <c r="D11" t="s">
        <v>30</v>
      </c>
      <c r="E11" t="s">
        <v>31</v>
      </c>
      <c r="F11">
        <v>24500</v>
      </c>
      <c r="G11">
        <v>36020</v>
      </c>
      <c r="H11">
        <v>20350</v>
      </c>
      <c r="K11">
        <f t="shared" si="0"/>
        <v>0</v>
      </c>
      <c r="L11">
        <f t="shared" si="1"/>
        <v>0</v>
      </c>
      <c r="M11">
        <f t="shared" si="2"/>
        <v>0</v>
      </c>
      <c r="N11">
        <f t="shared" si="3"/>
        <v>0</v>
      </c>
      <c r="O11">
        <f t="shared" si="4"/>
        <v>24500</v>
      </c>
      <c r="P11" t="s">
        <v>0</v>
      </c>
      <c r="Q11" t="s">
        <v>0</v>
      </c>
    </row>
    <row r="12" spans="1:17" ht="14.25">
      <c r="A12" t="str">
        <f>TEXT(3140200353709,"0000000000000")</f>
        <v>3140200353709</v>
      </c>
      <c r="B12" t="s">
        <v>36</v>
      </c>
      <c r="C12" t="str">
        <f>TEXT(482,"0000000")</f>
        <v>0000482</v>
      </c>
      <c r="D12" t="s">
        <v>30</v>
      </c>
      <c r="E12" t="s">
        <v>31</v>
      </c>
      <c r="F12">
        <v>17660</v>
      </c>
      <c r="G12">
        <v>36020</v>
      </c>
      <c r="H12">
        <v>20350</v>
      </c>
      <c r="K12">
        <f t="shared" si="0"/>
        <v>0</v>
      </c>
      <c r="L12">
        <f t="shared" si="1"/>
        <v>0</v>
      </c>
      <c r="M12">
        <f t="shared" si="2"/>
        <v>0</v>
      </c>
      <c r="N12">
        <f t="shared" si="3"/>
        <v>0</v>
      </c>
      <c r="O12">
        <f t="shared" si="4"/>
        <v>17660</v>
      </c>
      <c r="P12" t="s">
        <v>0</v>
      </c>
      <c r="Q12" t="s">
        <v>0</v>
      </c>
    </row>
    <row r="13" spans="1:17" ht="14.25">
      <c r="A13" t="str">
        <f>TEXT(3141400219420,"0000000000000")</f>
        <v>3141400219420</v>
      </c>
      <c r="B13" t="s">
        <v>37</v>
      </c>
      <c r="C13" t="str">
        <f>TEXT(596,"0000000")</f>
        <v>0000596</v>
      </c>
      <c r="D13" t="s">
        <v>30</v>
      </c>
      <c r="E13" t="s">
        <v>31</v>
      </c>
      <c r="F13">
        <v>18760</v>
      </c>
      <c r="G13">
        <v>36020</v>
      </c>
      <c r="H13">
        <v>20350</v>
      </c>
      <c r="K13">
        <f t="shared" si="0"/>
        <v>0</v>
      </c>
      <c r="L13">
        <f t="shared" si="1"/>
        <v>0</v>
      </c>
      <c r="M13">
        <f t="shared" si="2"/>
        <v>0</v>
      </c>
      <c r="N13">
        <f t="shared" si="3"/>
        <v>0</v>
      </c>
      <c r="O13">
        <f t="shared" si="4"/>
        <v>18760</v>
      </c>
      <c r="P13" t="s">
        <v>0</v>
      </c>
      <c r="Q13" t="s">
        <v>0</v>
      </c>
    </row>
    <row r="14" spans="1:17" ht="14.25">
      <c r="A14" t="str">
        <f>TEXT(3101501716747,"0000000000000")</f>
        <v>3101501716747</v>
      </c>
      <c r="B14" t="s">
        <v>38</v>
      </c>
      <c r="C14" t="str">
        <f>TEXT(967,"0000000")</f>
        <v>0000967</v>
      </c>
      <c r="D14" t="s">
        <v>30</v>
      </c>
      <c r="E14" t="s">
        <v>31</v>
      </c>
      <c r="F14">
        <v>21390</v>
      </c>
      <c r="G14">
        <v>36020</v>
      </c>
      <c r="H14">
        <v>20350</v>
      </c>
      <c r="K14">
        <f t="shared" si="0"/>
        <v>0</v>
      </c>
      <c r="L14">
        <f t="shared" si="1"/>
        <v>0</v>
      </c>
      <c r="M14">
        <f t="shared" si="2"/>
        <v>0</v>
      </c>
      <c r="N14">
        <f t="shared" si="3"/>
        <v>0</v>
      </c>
      <c r="O14">
        <f t="shared" si="4"/>
        <v>21390</v>
      </c>
      <c r="P14" t="s">
        <v>0</v>
      </c>
      <c r="Q14" t="s">
        <v>0</v>
      </c>
    </row>
    <row r="15" spans="1:17" ht="14.25">
      <c r="A15" t="str">
        <f>TEXT(3199900394627,"0000000000000")</f>
        <v>3199900394627</v>
      </c>
      <c r="B15" t="s">
        <v>39</v>
      </c>
      <c r="C15" t="str">
        <f>TEXT(969,"0000000")</f>
        <v>0000969</v>
      </c>
      <c r="D15" t="s">
        <v>30</v>
      </c>
      <c r="E15" t="s">
        <v>31</v>
      </c>
      <c r="F15">
        <v>30400</v>
      </c>
      <c r="G15">
        <v>36020</v>
      </c>
      <c r="H15">
        <v>30600</v>
      </c>
      <c r="K15">
        <f t="shared" si="0"/>
        <v>0</v>
      </c>
      <c r="L15">
        <f t="shared" si="1"/>
        <v>0</v>
      </c>
      <c r="M15">
        <f t="shared" si="2"/>
        <v>0</v>
      </c>
      <c r="N15">
        <f t="shared" si="3"/>
        <v>0</v>
      </c>
      <c r="O15">
        <f t="shared" si="4"/>
        <v>30400</v>
      </c>
      <c r="P15" t="s">
        <v>0</v>
      </c>
      <c r="Q15" t="s">
        <v>0</v>
      </c>
    </row>
    <row r="16" spans="1:17" ht="14.25">
      <c r="A16" t="str">
        <f>TEXT(3101501789558,"0000000000000")</f>
        <v>3101501789558</v>
      </c>
      <c r="B16" t="s">
        <v>40</v>
      </c>
      <c r="C16" t="str">
        <f>TEXT(970,"0000000")</f>
        <v>0000970</v>
      </c>
      <c r="D16" t="s">
        <v>30</v>
      </c>
      <c r="E16" t="s">
        <v>31</v>
      </c>
      <c r="F16">
        <v>35600</v>
      </c>
      <c r="G16">
        <v>36020</v>
      </c>
      <c r="H16">
        <v>30600</v>
      </c>
      <c r="K16">
        <f t="shared" si="0"/>
        <v>0</v>
      </c>
      <c r="L16">
        <f t="shared" si="1"/>
        <v>0</v>
      </c>
      <c r="M16">
        <f t="shared" si="2"/>
        <v>0</v>
      </c>
      <c r="N16">
        <f t="shared" si="3"/>
        <v>0</v>
      </c>
      <c r="O16">
        <f t="shared" si="4"/>
        <v>35600</v>
      </c>
      <c r="P16" t="s">
        <v>0</v>
      </c>
      <c r="Q16" t="s">
        <v>0</v>
      </c>
    </row>
    <row r="17" spans="1:17" ht="14.25">
      <c r="A17" t="str">
        <f>TEXT(3170300224544,"0000000000000")</f>
        <v>3170300224544</v>
      </c>
      <c r="B17" t="s">
        <v>41</v>
      </c>
      <c r="C17" t="str">
        <f>TEXT(975,"0000000")</f>
        <v>0000975</v>
      </c>
      <c r="D17" t="s">
        <v>30</v>
      </c>
      <c r="E17" t="s">
        <v>31</v>
      </c>
      <c r="F17">
        <v>30700</v>
      </c>
      <c r="G17">
        <v>36020</v>
      </c>
      <c r="H17">
        <v>30600</v>
      </c>
      <c r="K17">
        <f t="shared" si="0"/>
        <v>0</v>
      </c>
      <c r="L17">
        <f t="shared" si="1"/>
        <v>0</v>
      </c>
      <c r="M17">
        <f t="shared" si="2"/>
        <v>0</v>
      </c>
      <c r="N17">
        <f t="shared" si="3"/>
        <v>0</v>
      </c>
      <c r="O17">
        <f t="shared" si="4"/>
        <v>30700</v>
      </c>
      <c r="P17" t="s">
        <v>0</v>
      </c>
      <c r="Q17" t="s">
        <v>0</v>
      </c>
    </row>
    <row r="18" spans="1:17" ht="14.25">
      <c r="A18" t="str">
        <f>TEXT(3101600557311,"0000000000000")</f>
        <v>3101600557311</v>
      </c>
      <c r="B18" t="s">
        <v>42</v>
      </c>
      <c r="C18" t="str">
        <f>TEXT(1095,"0000000")</f>
        <v>0001095</v>
      </c>
      <c r="D18" t="s">
        <v>30</v>
      </c>
      <c r="E18" t="s">
        <v>31</v>
      </c>
      <c r="F18">
        <v>29860</v>
      </c>
      <c r="G18">
        <v>36020</v>
      </c>
      <c r="H18">
        <v>30600</v>
      </c>
      <c r="K18">
        <f t="shared" si="0"/>
        <v>0</v>
      </c>
      <c r="L18">
        <f t="shared" si="1"/>
        <v>0</v>
      </c>
      <c r="M18">
        <f t="shared" si="2"/>
        <v>0</v>
      </c>
      <c r="N18">
        <f t="shared" si="3"/>
        <v>0</v>
      </c>
      <c r="O18">
        <f t="shared" si="4"/>
        <v>29860</v>
      </c>
      <c r="P18" t="s">
        <v>0</v>
      </c>
      <c r="Q18" t="s">
        <v>0</v>
      </c>
    </row>
    <row r="19" spans="1:17" ht="14.25">
      <c r="A19" t="str">
        <f>TEXT(3901100340129,"0000000000000")</f>
        <v>3901100340129</v>
      </c>
      <c r="B19" t="s">
        <v>43</v>
      </c>
      <c r="C19" t="str">
        <f>TEXT(1096,"0000000")</f>
        <v>0001096</v>
      </c>
      <c r="D19" t="s">
        <v>30</v>
      </c>
      <c r="E19" t="s">
        <v>31</v>
      </c>
      <c r="F19">
        <v>22490</v>
      </c>
      <c r="G19">
        <v>36020</v>
      </c>
      <c r="H19">
        <v>20350</v>
      </c>
      <c r="K19">
        <f t="shared" si="0"/>
        <v>0</v>
      </c>
      <c r="L19">
        <f t="shared" si="1"/>
        <v>0</v>
      </c>
      <c r="M19">
        <f t="shared" si="2"/>
        <v>0</v>
      </c>
      <c r="N19">
        <f t="shared" si="3"/>
        <v>0</v>
      </c>
      <c r="O19">
        <f t="shared" si="4"/>
        <v>22490</v>
      </c>
      <c r="P19" t="s">
        <v>0</v>
      </c>
      <c r="Q19" t="s">
        <v>0</v>
      </c>
    </row>
    <row r="20" spans="1:17" ht="14.25">
      <c r="A20" t="str">
        <f>TEXT(3101600639163,"0000000000000")</f>
        <v>3101600639163</v>
      </c>
      <c r="B20" t="s">
        <v>44</v>
      </c>
      <c r="C20" t="str">
        <f>TEXT(1834,"0000000")</f>
        <v>0001834</v>
      </c>
      <c r="D20" t="s">
        <v>30</v>
      </c>
      <c r="E20" t="s">
        <v>31</v>
      </c>
      <c r="F20">
        <v>31220</v>
      </c>
      <c r="G20">
        <v>36020</v>
      </c>
      <c r="H20">
        <v>30600</v>
      </c>
      <c r="K20">
        <f t="shared" si="0"/>
        <v>0</v>
      </c>
      <c r="L20">
        <f t="shared" si="1"/>
        <v>0</v>
      </c>
      <c r="M20">
        <f t="shared" si="2"/>
        <v>0</v>
      </c>
      <c r="N20">
        <f t="shared" si="3"/>
        <v>0</v>
      </c>
      <c r="O20">
        <f t="shared" si="4"/>
        <v>31220</v>
      </c>
      <c r="P20" t="s">
        <v>0</v>
      </c>
      <c r="Q20" t="s">
        <v>0</v>
      </c>
    </row>
    <row r="21" spans="1:17" ht="14.25">
      <c r="A21" t="str">
        <f>TEXT(3700500895951,"0000000000000")</f>
        <v>3700500895951</v>
      </c>
      <c r="B21" t="s">
        <v>45</v>
      </c>
      <c r="C21" t="str">
        <f>TEXT(1972,"0000000")</f>
        <v>0001972</v>
      </c>
      <c r="D21" t="s">
        <v>30</v>
      </c>
      <c r="E21" t="s">
        <v>31</v>
      </c>
      <c r="F21">
        <v>28340</v>
      </c>
      <c r="G21">
        <v>36020</v>
      </c>
      <c r="H21">
        <v>30600</v>
      </c>
      <c r="K21">
        <f t="shared" si="0"/>
        <v>0</v>
      </c>
      <c r="L21">
        <f t="shared" si="1"/>
        <v>0</v>
      </c>
      <c r="M21">
        <f t="shared" si="2"/>
        <v>0</v>
      </c>
      <c r="N21">
        <f t="shared" si="3"/>
        <v>0</v>
      </c>
      <c r="O21">
        <f t="shared" si="4"/>
        <v>28340</v>
      </c>
      <c r="P21" t="s">
        <v>0</v>
      </c>
      <c r="Q21" t="s">
        <v>0</v>
      </c>
    </row>
    <row r="22" spans="1:17" ht="14.25">
      <c r="A22" t="str">
        <f>TEXT(5730600017634,"0000000000000")</f>
        <v>5730600017634</v>
      </c>
      <c r="B22" t="s">
        <v>46</v>
      </c>
      <c r="C22" t="str">
        <f>TEXT(2495,"0000000")</f>
        <v>0002495</v>
      </c>
      <c r="D22" t="s">
        <v>30</v>
      </c>
      <c r="E22" t="s">
        <v>31</v>
      </c>
      <c r="F22">
        <v>30400</v>
      </c>
      <c r="G22">
        <v>36020</v>
      </c>
      <c r="H22">
        <v>30600</v>
      </c>
      <c r="K22">
        <f t="shared" si="0"/>
        <v>0</v>
      </c>
      <c r="L22">
        <f t="shared" si="1"/>
        <v>0</v>
      </c>
      <c r="M22">
        <f t="shared" si="2"/>
        <v>0</v>
      </c>
      <c r="N22">
        <f t="shared" si="3"/>
        <v>0</v>
      </c>
      <c r="O22">
        <f t="shared" si="4"/>
        <v>30400</v>
      </c>
      <c r="P22" t="s">
        <v>0</v>
      </c>
      <c r="Q22" t="s">
        <v>0</v>
      </c>
    </row>
    <row r="23" spans="1:17" ht="14.25">
      <c r="A23" t="str">
        <f>TEXT(3100200701812,"0000000000000")</f>
        <v>3100200701812</v>
      </c>
      <c r="B23" t="s">
        <v>47</v>
      </c>
      <c r="C23" t="str">
        <f>TEXT(2496,"0000000")</f>
        <v>0002496</v>
      </c>
      <c r="D23" t="s">
        <v>30</v>
      </c>
      <c r="E23" t="s">
        <v>31</v>
      </c>
      <c r="F23">
        <v>30700</v>
      </c>
      <c r="G23">
        <v>36020</v>
      </c>
      <c r="H23">
        <v>30600</v>
      </c>
      <c r="K23">
        <f t="shared" si="0"/>
        <v>0</v>
      </c>
      <c r="L23">
        <f t="shared" si="1"/>
        <v>0</v>
      </c>
      <c r="M23">
        <f t="shared" si="2"/>
        <v>0</v>
      </c>
      <c r="N23">
        <f t="shared" si="3"/>
        <v>0</v>
      </c>
      <c r="O23">
        <f t="shared" si="4"/>
        <v>30700</v>
      </c>
      <c r="P23" t="s">
        <v>0</v>
      </c>
      <c r="Q23" t="s">
        <v>0</v>
      </c>
    </row>
    <row r="24" spans="1:17" ht="14.25">
      <c r="A24" t="str">
        <f>TEXT(3100601265991,"0000000000000")</f>
        <v>3100601265991</v>
      </c>
      <c r="B24" t="s">
        <v>48</v>
      </c>
      <c r="C24" t="str">
        <f>TEXT(2502,"0000000")</f>
        <v>0002502</v>
      </c>
      <c r="D24" t="s">
        <v>30</v>
      </c>
      <c r="E24" t="s">
        <v>31</v>
      </c>
      <c r="F24">
        <v>31010</v>
      </c>
      <c r="G24">
        <v>36020</v>
      </c>
      <c r="H24">
        <v>30600</v>
      </c>
      <c r="K24">
        <f t="shared" si="0"/>
        <v>0</v>
      </c>
      <c r="L24">
        <f t="shared" si="1"/>
        <v>0</v>
      </c>
      <c r="M24">
        <f t="shared" si="2"/>
        <v>0</v>
      </c>
      <c r="N24">
        <f t="shared" si="3"/>
        <v>0</v>
      </c>
      <c r="O24">
        <f t="shared" si="4"/>
        <v>31010</v>
      </c>
      <c r="P24" t="s">
        <v>0</v>
      </c>
      <c r="Q24" t="s">
        <v>0</v>
      </c>
    </row>
    <row r="25" spans="1:17" ht="14.25">
      <c r="A25" t="str">
        <f>TEXT(3700800099930,"0000000000000")</f>
        <v>3700800099930</v>
      </c>
      <c r="B25" t="s">
        <v>49</v>
      </c>
      <c r="C25" t="str">
        <f>TEXT(2549,"0000000")</f>
        <v>0002549</v>
      </c>
      <c r="D25" t="s">
        <v>30</v>
      </c>
      <c r="E25" t="s">
        <v>31</v>
      </c>
      <c r="F25">
        <v>35600</v>
      </c>
      <c r="G25">
        <v>36020</v>
      </c>
      <c r="H25">
        <v>30600</v>
      </c>
      <c r="K25">
        <f t="shared" si="0"/>
        <v>0</v>
      </c>
      <c r="L25">
        <f t="shared" si="1"/>
        <v>0</v>
      </c>
      <c r="M25">
        <f t="shared" si="2"/>
        <v>0</v>
      </c>
      <c r="N25">
        <f t="shared" si="3"/>
        <v>0</v>
      </c>
      <c r="O25">
        <f t="shared" si="4"/>
        <v>35600</v>
      </c>
      <c r="P25" t="s">
        <v>0</v>
      </c>
      <c r="Q25" t="s">
        <v>0</v>
      </c>
    </row>
    <row r="26" spans="1:17" ht="14.25">
      <c r="A26" t="str">
        <f>TEXT(3110401467281,"0000000000000")</f>
        <v>3110401467281</v>
      </c>
      <c r="B26" t="s">
        <v>50</v>
      </c>
      <c r="C26" t="str">
        <f>TEXT(3007,"0000000")</f>
        <v>0003007</v>
      </c>
      <c r="D26" t="s">
        <v>30</v>
      </c>
      <c r="E26" t="s">
        <v>31</v>
      </c>
      <c r="F26">
        <v>23170</v>
      </c>
      <c r="G26">
        <v>36020</v>
      </c>
      <c r="H26">
        <v>20350</v>
      </c>
      <c r="K26">
        <f t="shared" si="0"/>
        <v>0</v>
      </c>
      <c r="L26">
        <f t="shared" si="1"/>
        <v>0</v>
      </c>
      <c r="M26">
        <f t="shared" si="2"/>
        <v>0</v>
      </c>
      <c r="N26">
        <f t="shared" si="3"/>
        <v>0</v>
      </c>
      <c r="O26">
        <f t="shared" si="4"/>
        <v>23170</v>
      </c>
      <c r="P26" t="s">
        <v>0</v>
      </c>
      <c r="Q26" t="s">
        <v>0</v>
      </c>
    </row>
    <row r="27" spans="1:17" ht="14.25">
      <c r="A27" t="str">
        <f>TEXT(3470400052394,"0000000000000")</f>
        <v>3470400052394</v>
      </c>
      <c r="B27" t="s">
        <v>51</v>
      </c>
      <c r="C27" t="str">
        <f>TEXT(354,"0000000")</f>
        <v>0000354</v>
      </c>
      <c r="D27" t="s">
        <v>30</v>
      </c>
      <c r="E27" t="s">
        <v>52</v>
      </c>
      <c r="F27">
        <v>9390</v>
      </c>
      <c r="G27">
        <v>22220</v>
      </c>
      <c r="H27">
        <v>15390</v>
      </c>
      <c r="K27">
        <f t="shared" si="0"/>
        <v>0</v>
      </c>
      <c r="L27">
        <f t="shared" si="1"/>
        <v>0</v>
      </c>
      <c r="M27">
        <f t="shared" si="2"/>
        <v>0</v>
      </c>
      <c r="N27">
        <f t="shared" si="3"/>
        <v>0</v>
      </c>
      <c r="O27">
        <f t="shared" si="4"/>
        <v>9390</v>
      </c>
      <c r="P27" t="s">
        <v>0</v>
      </c>
      <c r="Q27" t="s">
        <v>0</v>
      </c>
    </row>
    <row r="28" spans="1:17" ht="14.25">
      <c r="A28" t="str">
        <f>TEXT(3180300211744,"0000000000000")</f>
        <v>3180300211744</v>
      </c>
      <c r="B28" t="s">
        <v>53</v>
      </c>
      <c r="C28" t="str">
        <f>TEXT(479,"0000000")</f>
        <v>0000479</v>
      </c>
      <c r="D28" t="s">
        <v>30</v>
      </c>
      <c r="E28" t="s">
        <v>52</v>
      </c>
      <c r="F28">
        <v>11120</v>
      </c>
      <c r="G28">
        <v>22220</v>
      </c>
      <c r="H28">
        <v>15390</v>
      </c>
      <c r="K28">
        <f t="shared" si="0"/>
        <v>0</v>
      </c>
      <c r="L28">
        <f t="shared" si="1"/>
        <v>0</v>
      </c>
      <c r="M28">
        <f t="shared" si="2"/>
        <v>0</v>
      </c>
      <c r="N28">
        <f t="shared" si="3"/>
        <v>0</v>
      </c>
      <c r="O28">
        <f t="shared" si="4"/>
        <v>11120</v>
      </c>
      <c r="P28" t="s">
        <v>0</v>
      </c>
      <c r="Q28" t="s">
        <v>0</v>
      </c>
    </row>
    <row r="29" spans="1:17" ht="14.25">
      <c r="A29" t="str">
        <f>TEXT(3300700128460,"0000000000000")</f>
        <v>3300700128460</v>
      </c>
      <c r="B29" t="s">
        <v>54</v>
      </c>
      <c r="C29" t="str">
        <f>TEXT(480,"0000000")</f>
        <v>0000480</v>
      </c>
      <c r="D29" t="s">
        <v>30</v>
      </c>
      <c r="E29" t="s">
        <v>52</v>
      </c>
      <c r="F29">
        <v>9950</v>
      </c>
      <c r="G29">
        <v>22220</v>
      </c>
      <c r="H29">
        <v>15390</v>
      </c>
      <c r="K29">
        <f t="shared" si="0"/>
        <v>0</v>
      </c>
      <c r="L29">
        <f t="shared" si="1"/>
        <v>0</v>
      </c>
      <c r="M29">
        <f t="shared" si="2"/>
        <v>0</v>
      </c>
      <c r="N29">
        <f t="shared" si="3"/>
        <v>0</v>
      </c>
      <c r="O29">
        <f t="shared" si="4"/>
        <v>9950</v>
      </c>
      <c r="P29" t="s">
        <v>0</v>
      </c>
      <c r="Q29" t="s">
        <v>0</v>
      </c>
    </row>
    <row r="30" spans="1:17" ht="14.25">
      <c r="A30" t="str">
        <f>TEXT(3700100222887,"0000000000000")</f>
        <v>3700100222887</v>
      </c>
      <c r="B30" t="s">
        <v>55</v>
      </c>
      <c r="C30" t="str">
        <f>TEXT(473,"0000000")</f>
        <v>0000473</v>
      </c>
      <c r="D30" t="s">
        <v>56</v>
      </c>
      <c r="E30" t="s">
        <v>57</v>
      </c>
      <c r="F30">
        <v>37010</v>
      </c>
      <c r="G30">
        <v>47450</v>
      </c>
      <c r="H30">
        <v>39440</v>
      </c>
      <c r="K30">
        <f t="shared" si="0"/>
        <v>0</v>
      </c>
      <c r="L30">
        <f t="shared" si="1"/>
        <v>0</v>
      </c>
      <c r="M30">
        <f t="shared" si="2"/>
        <v>0</v>
      </c>
      <c r="N30">
        <f t="shared" si="3"/>
        <v>0</v>
      </c>
      <c r="O30">
        <f t="shared" si="4"/>
        <v>37010</v>
      </c>
      <c r="P30" t="s">
        <v>0</v>
      </c>
      <c r="Q30" t="s">
        <v>0</v>
      </c>
    </row>
    <row r="31" spans="1:17" ht="14.25">
      <c r="A31" t="str">
        <f>TEXT(3610700257488,"0000000000000")</f>
        <v>3610700257488</v>
      </c>
      <c r="B31" t="s">
        <v>58</v>
      </c>
      <c r="C31" t="str">
        <f>TEXT(1093,"0000000")</f>
        <v>0001093</v>
      </c>
      <c r="D31" t="s">
        <v>56</v>
      </c>
      <c r="E31" t="s">
        <v>57</v>
      </c>
      <c r="F31">
        <v>34330</v>
      </c>
      <c r="G31">
        <v>47450</v>
      </c>
      <c r="H31">
        <v>39440</v>
      </c>
      <c r="K31">
        <f t="shared" si="0"/>
        <v>0</v>
      </c>
      <c r="L31">
        <f t="shared" si="1"/>
        <v>0</v>
      </c>
      <c r="M31">
        <f t="shared" si="2"/>
        <v>0</v>
      </c>
      <c r="N31">
        <f t="shared" si="3"/>
        <v>0</v>
      </c>
      <c r="O31">
        <f t="shared" si="4"/>
        <v>34330</v>
      </c>
      <c r="P31" t="s">
        <v>0</v>
      </c>
      <c r="Q31" t="s">
        <v>0</v>
      </c>
    </row>
    <row r="32" spans="1:17" ht="14.25">
      <c r="A32" t="str">
        <f>TEXT(3160100015305,"0000000000000")</f>
        <v>3160100015305</v>
      </c>
      <c r="B32" t="s">
        <v>59</v>
      </c>
      <c r="C32" t="str">
        <f>TEXT(1707,"0000000")</f>
        <v>0001707</v>
      </c>
      <c r="D32" t="s">
        <v>56</v>
      </c>
      <c r="E32" t="s">
        <v>57</v>
      </c>
      <c r="F32">
        <v>37410</v>
      </c>
      <c r="G32">
        <v>47450</v>
      </c>
      <c r="H32">
        <v>39440</v>
      </c>
      <c r="K32">
        <f t="shared" si="0"/>
        <v>0</v>
      </c>
      <c r="L32">
        <f t="shared" si="1"/>
        <v>0</v>
      </c>
      <c r="M32">
        <f t="shared" si="2"/>
        <v>0</v>
      </c>
      <c r="N32">
        <f t="shared" si="3"/>
        <v>0</v>
      </c>
      <c r="O32">
        <f t="shared" si="4"/>
        <v>37410</v>
      </c>
      <c r="P32" t="s">
        <v>0</v>
      </c>
      <c r="Q32" t="s">
        <v>0</v>
      </c>
    </row>
    <row r="33" spans="1:17" ht="14.25">
      <c r="A33" t="str">
        <f>TEXT(3101403121871,"0000000000000")</f>
        <v>3101403121871</v>
      </c>
      <c r="B33" t="s">
        <v>60</v>
      </c>
      <c r="C33" t="str">
        <f>TEXT(2483,"0000000")</f>
        <v>0002483</v>
      </c>
      <c r="D33" t="s">
        <v>56</v>
      </c>
      <c r="E33" t="s">
        <v>57</v>
      </c>
      <c r="F33">
        <v>37650</v>
      </c>
      <c r="G33">
        <v>47450</v>
      </c>
      <c r="H33">
        <v>39440</v>
      </c>
      <c r="K33">
        <f t="shared" si="0"/>
        <v>0</v>
      </c>
      <c r="L33">
        <f t="shared" si="1"/>
        <v>0</v>
      </c>
      <c r="M33">
        <f t="shared" si="2"/>
        <v>0</v>
      </c>
      <c r="N33">
        <f t="shared" si="3"/>
        <v>0</v>
      </c>
      <c r="O33">
        <f t="shared" si="4"/>
        <v>37650</v>
      </c>
      <c r="P33" t="s">
        <v>0</v>
      </c>
      <c r="Q33" t="s">
        <v>0</v>
      </c>
    </row>
    <row r="34" spans="1:17" ht="14.25">
      <c r="A34" t="str">
        <f>TEXT(3100502565725,"0000000000000")</f>
        <v>3100502565725</v>
      </c>
      <c r="B34" t="s">
        <v>61</v>
      </c>
      <c r="C34" t="str">
        <f>TEXT(2491,"0000000")</f>
        <v>0002491</v>
      </c>
      <c r="D34" t="s">
        <v>56</v>
      </c>
      <c r="E34" t="s">
        <v>57</v>
      </c>
      <c r="F34">
        <v>37010</v>
      </c>
      <c r="G34">
        <v>47450</v>
      </c>
      <c r="H34">
        <v>39440</v>
      </c>
      <c r="K34">
        <f t="shared" si="0"/>
        <v>0</v>
      </c>
      <c r="L34">
        <f t="shared" si="1"/>
        <v>0</v>
      </c>
      <c r="M34">
        <f t="shared" si="2"/>
        <v>0</v>
      </c>
      <c r="N34">
        <f t="shared" si="3"/>
        <v>0</v>
      </c>
      <c r="O34">
        <f t="shared" si="4"/>
        <v>37010</v>
      </c>
      <c r="P34" t="s">
        <v>0</v>
      </c>
      <c r="Q34" t="s">
        <v>0</v>
      </c>
    </row>
    <row r="35" spans="1:17" ht="14.25">
      <c r="A35" t="str">
        <f>TEXT(3310400470243,"0000000000000")</f>
        <v>3310400470243</v>
      </c>
      <c r="B35" t="s">
        <v>62</v>
      </c>
      <c r="C35" t="str">
        <f>TEXT(2492,"0000000")</f>
        <v>0002492</v>
      </c>
      <c r="D35" t="s">
        <v>56</v>
      </c>
      <c r="E35" t="s">
        <v>57</v>
      </c>
      <c r="F35">
        <v>36810</v>
      </c>
      <c r="G35">
        <v>47450</v>
      </c>
      <c r="H35">
        <v>39440</v>
      </c>
      <c r="K35">
        <f t="shared" si="0"/>
        <v>0</v>
      </c>
      <c r="L35">
        <f t="shared" si="1"/>
        <v>0</v>
      </c>
      <c r="M35">
        <f t="shared" si="2"/>
        <v>0</v>
      </c>
      <c r="N35">
        <f t="shared" si="3"/>
        <v>0</v>
      </c>
      <c r="O35">
        <f t="shared" si="4"/>
        <v>36810</v>
      </c>
      <c r="P35" t="s">
        <v>0</v>
      </c>
      <c r="Q35" t="s">
        <v>0</v>
      </c>
    </row>
    <row r="36" spans="1:17" ht="14.25">
      <c r="A36" t="str">
        <f>TEXT(3249800064225,"0000000000000")</f>
        <v>3249800064225</v>
      </c>
      <c r="B36" t="s">
        <v>63</v>
      </c>
      <c r="C36" t="str">
        <f>TEXT(2535,"0000000")</f>
        <v>0002535</v>
      </c>
      <c r="D36" t="s">
        <v>56</v>
      </c>
      <c r="E36" t="s">
        <v>57</v>
      </c>
      <c r="F36">
        <v>37800</v>
      </c>
      <c r="G36">
        <v>47450</v>
      </c>
      <c r="H36">
        <v>39440</v>
      </c>
      <c r="K36">
        <f t="shared" si="0"/>
        <v>0</v>
      </c>
      <c r="L36">
        <f t="shared" si="1"/>
        <v>0</v>
      </c>
      <c r="M36">
        <f t="shared" si="2"/>
        <v>0</v>
      </c>
      <c r="N36">
        <f t="shared" si="3"/>
        <v>0</v>
      </c>
      <c r="O36">
        <f t="shared" si="4"/>
        <v>37800</v>
      </c>
      <c r="P36" t="s">
        <v>0</v>
      </c>
      <c r="Q36" t="s">
        <v>0</v>
      </c>
    </row>
    <row r="37" spans="1:17" ht="14.25">
      <c r="A37" t="str">
        <f>TEXT(3190300428191,"0000000000000")</f>
        <v>3190300428191</v>
      </c>
      <c r="B37" t="s">
        <v>64</v>
      </c>
      <c r="C37" t="str">
        <f>TEXT(2560,"0000000")</f>
        <v>0002560</v>
      </c>
      <c r="D37" t="s">
        <v>56</v>
      </c>
      <c r="E37" t="s">
        <v>57</v>
      </c>
      <c r="F37">
        <v>32950</v>
      </c>
      <c r="G37">
        <v>47450</v>
      </c>
      <c r="H37">
        <v>39440</v>
      </c>
      <c r="K37">
        <f t="shared" si="0"/>
        <v>0</v>
      </c>
      <c r="L37">
        <f t="shared" si="1"/>
        <v>0</v>
      </c>
      <c r="M37">
        <f t="shared" si="2"/>
        <v>0</v>
      </c>
      <c r="N37">
        <f t="shared" si="3"/>
        <v>0</v>
      </c>
      <c r="O37">
        <f t="shared" si="4"/>
        <v>32950</v>
      </c>
      <c r="P37" t="s">
        <v>0</v>
      </c>
      <c r="Q37" t="s">
        <v>0</v>
      </c>
    </row>
    <row r="38" spans="1:17" ht="14.25">
      <c r="A38" t="str">
        <f>TEXT(5409699002236,"0000000000000")</f>
        <v>5409699002236</v>
      </c>
      <c r="B38" t="s">
        <v>65</v>
      </c>
      <c r="C38" t="str">
        <f>TEXT(2663,"0000000")</f>
        <v>0002663</v>
      </c>
      <c r="D38" t="s">
        <v>56</v>
      </c>
      <c r="E38" t="s">
        <v>57</v>
      </c>
      <c r="F38">
        <v>37800</v>
      </c>
      <c r="G38">
        <v>47450</v>
      </c>
      <c r="H38">
        <v>39440</v>
      </c>
      <c r="K38">
        <f t="shared" si="0"/>
        <v>0</v>
      </c>
      <c r="L38">
        <f t="shared" si="1"/>
        <v>0</v>
      </c>
      <c r="M38">
        <f t="shared" si="2"/>
        <v>0</v>
      </c>
      <c r="N38">
        <f t="shared" si="3"/>
        <v>0</v>
      </c>
      <c r="O38">
        <f t="shared" si="4"/>
        <v>37800</v>
      </c>
      <c r="P38" t="s">
        <v>0</v>
      </c>
      <c r="Q38" t="s">
        <v>0</v>
      </c>
    </row>
    <row r="39" spans="1:17" ht="14.25">
      <c r="A39" t="str">
        <f>TEXT(4100700009126,"0000000000000")</f>
        <v>4100700009126</v>
      </c>
      <c r="B39" t="s">
        <v>66</v>
      </c>
      <c r="C39" t="str">
        <f>TEXT(2666,"0000000")</f>
        <v>0002666</v>
      </c>
      <c r="D39" t="s">
        <v>56</v>
      </c>
      <c r="E39" t="s">
        <v>57</v>
      </c>
      <c r="F39">
        <v>37800</v>
      </c>
      <c r="G39">
        <v>47450</v>
      </c>
      <c r="H39">
        <v>39440</v>
      </c>
      <c r="K39">
        <f aca="true" t="shared" si="5" ref="K39:K70">ROUNDUP(($H39*$J39/100),-1)</f>
        <v>0</v>
      </c>
      <c r="L39">
        <f aca="true" t="shared" si="6" ref="L39:L70">IF($F39+$K39&lt;=$G39,$K39,$G39-$F39)</f>
        <v>0</v>
      </c>
      <c r="M39">
        <f aca="true" t="shared" si="7" ref="M39:M70">IF($F39+$K39&lt;=$G39,0,($H39*$J39/100)-$L39)</f>
        <v>0</v>
      </c>
      <c r="N39">
        <f aca="true" t="shared" si="8" ref="N39:N70">$L39+$M39</f>
        <v>0</v>
      </c>
      <c r="O39">
        <f aca="true" t="shared" si="9" ref="O39:O70">IF($F39+$K39&lt;=$G39,$F39+$K39,$G39)</f>
        <v>37800</v>
      </c>
      <c r="P39" t="s">
        <v>0</v>
      </c>
      <c r="Q39" t="s">
        <v>0</v>
      </c>
    </row>
    <row r="40" spans="1:17" ht="14.25">
      <c r="A40" t="str">
        <f>TEXT(3589900026934,"0000000000000")</f>
        <v>3589900026934</v>
      </c>
      <c r="B40" t="s">
        <v>67</v>
      </c>
      <c r="C40" t="str">
        <f>TEXT(2831,"0000000")</f>
        <v>0002831</v>
      </c>
      <c r="D40" t="s">
        <v>56</v>
      </c>
      <c r="E40" t="s">
        <v>57</v>
      </c>
      <c r="F40">
        <v>36810</v>
      </c>
      <c r="G40">
        <v>47450</v>
      </c>
      <c r="H40">
        <v>39440</v>
      </c>
      <c r="K40">
        <f t="shared" si="5"/>
        <v>0</v>
      </c>
      <c r="L40">
        <f t="shared" si="6"/>
        <v>0</v>
      </c>
      <c r="M40">
        <f t="shared" si="7"/>
        <v>0</v>
      </c>
      <c r="N40">
        <f t="shared" si="8"/>
        <v>0</v>
      </c>
      <c r="O40">
        <f t="shared" si="9"/>
        <v>36810</v>
      </c>
      <c r="P40" t="s">
        <v>0</v>
      </c>
      <c r="Q40" t="s">
        <v>0</v>
      </c>
    </row>
    <row r="41" spans="1:17" ht="14.25">
      <c r="A41" t="str">
        <f>TEXT(3120101233098,"0000000000000")</f>
        <v>3120101233098</v>
      </c>
      <c r="B41" t="s">
        <v>68</v>
      </c>
      <c r="C41" t="str">
        <f>TEXT(474,"0000000")</f>
        <v>0000474</v>
      </c>
      <c r="D41" t="s">
        <v>56</v>
      </c>
      <c r="E41" t="s">
        <v>69</v>
      </c>
      <c r="F41">
        <v>29710</v>
      </c>
      <c r="G41">
        <v>33540</v>
      </c>
      <c r="H41">
        <v>27710</v>
      </c>
      <c r="K41">
        <f t="shared" si="5"/>
        <v>0</v>
      </c>
      <c r="L41">
        <f t="shared" si="6"/>
        <v>0</v>
      </c>
      <c r="M41">
        <f t="shared" si="7"/>
        <v>0</v>
      </c>
      <c r="N41">
        <f t="shared" si="8"/>
        <v>0</v>
      </c>
      <c r="O41">
        <f t="shared" si="9"/>
        <v>29710</v>
      </c>
      <c r="P41" t="s">
        <v>0</v>
      </c>
      <c r="Q41" t="s">
        <v>0</v>
      </c>
    </row>
    <row r="42" spans="1:17" ht="14.25">
      <c r="A42" t="str">
        <f>TEXT(3180100151977,"0000000000000")</f>
        <v>3180100151977</v>
      </c>
      <c r="B42" t="s">
        <v>70</v>
      </c>
      <c r="C42" t="str">
        <f>TEXT(475,"0000000")</f>
        <v>0000475</v>
      </c>
      <c r="D42" t="s">
        <v>56</v>
      </c>
      <c r="E42" t="s">
        <v>69</v>
      </c>
      <c r="F42">
        <v>27180</v>
      </c>
      <c r="G42">
        <v>33540</v>
      </c>
      <c r="H42">
        <v>27710</v>
      </c>
      <c r="K42">
        <f t="shared" si="5"/>
        <v>0</v>
      </c>
      <c r="L42">
        <f t="shared" si="6"/>
        <v>0</v>
      </c>
      <c r="M42">
        <f t="shared" si="7"/>
        <v>0</v>
      </c>
      <c r="N42">
        <f t="shared" si="8"/>
        <v>0</v>
      </c>
      <c r="O42">
        <f t="shared" si="9"/>
        <v>27180</v>
      </c>
      <c r="P42" t="s">
        <v>0</v>
      </c>
      <c r="Q42" t="s">
        <v>0</v>
      </c>
    </row>
    <row r="43" spans="1:17" ht="14.25">
      <c r="A43" t="str">
        <f>TEXT(3130500091823,"0000000000000")</f>
        <v>3130500091823</v>
      </c>
      <c r="B43" t="s">
        <v>71</v>
      </c>
      <c r="C43" t="str">
        <f>TEXT(600,"0000000")</f>
        <v>0000600</v>
      </c>
      <c r="D43" t="s">
        <v>56</v>
      </c>
      <c r="E43" t="s">
        <v>69</v>
      </c>
      <c r="F43">
        <v>23240</v>
      </c>
      <c r="G43">
        <v>33540</v>
      </c>
      <c r="H43">
        <v>27710</v>
      </c>
      <c r="K43">
        <f t="shared" si="5"/>
        <v>0</v>
      </c>
      <c r="L43">
        <f t="shared" si="6"/>
        <v>0</v>
      </c>
      <c r="M43">
        <f t="shared" si="7"/>
        <v>0</v>
      </c>
      <c r="N43">
        <f t="shared" si="8"/>
        <v>0</v>
      </c>
      <c r="O43">
        <f t="shared" si="9"/>
        <v>23240</v>
      </c>
      <c r="P43" t="s">
        <v>0</v>
      </c>
      <c r="Q43" t="s">
        <v>0</v>
      </c>
    </row>
    <row r="44" spans="1:17" ht="14.25">
      <c r="A44" t="str">
        <f>TEXT(3549900123344,"0000000000000")</f>
        <v>3549900123344</v>
      </c>
      <c r="B44" t="s">
        <v>72</v>
      </c>
      <c r="C44" t="str">
        <f>TEXT(1097,"0000000")</f>
        <v>0001097</v>
      </c>
      <c r="D44" t="s">
        <v>56</v>
      </c>
      <c r="E44" t="s">
        <v>69</v>
      </c>
      <c r="F44">
        <v>30260</v>
      </c>
      <c r="G44">
        <v>33540</v>
      </c>
      <c r="H44">
        <v>27710</v>
      </c>
      <c r="K44">
        <f t="shared" si="5"/>
        <v>0</v>
      </c>
      <c r="L44">
        <f t="shared" si="6"/>
        <v>0</v>
      </c>
      <c r="M44">
        <f t="shared" si="7"/>
        <v>0</v>
      </c>
      <c r="N44">
        <f t="shared" si="8"/>
        <v>0</v>
      </c>
      <c r="O44">
        <f t="shared" si="9"/>
        <v>30260</v>
      </c>
      <c r="P44" t="s">
        <v>0</v>
      </c>
      <c r="Q44" t="s">
        <v>0</v>
      </c>
    </row>
    <row r="45" spans="1:17" ht="14.25">
      <c r="A45" t="str">
        <f>TEXT(5430590016781,"0000000000000")</f>
        <v>5430590016781</v>
      </c>
      <c r="B45" t="s">
        <v>73</v>
      </c>
      <c r="C45" t="str">
        <f>TEXT(1633,"0000000")</f>
        <v>0001633</v>
      </c>
      <c r="D45" t="s">
        <v>56</v>
      </c>
      <c r="E45" t="s">
        <v>69</v>
      </c>
      <c r="F45">
        <v>23670</v>
      </c>
      <c r="G45">
        <v>33540</v>
      </c>
      <c r="H45">
        <v>27710</v>
      </c>
      <c r="K45">
        <f t="shared" si="5"/>
        <v>0</v>
      </c>
      <c r="L45">
        <f t="shared" si="6"/>
        <v>0</v>
      </c>
      <c r="M45">
        <f t="shared" si="7"/>
        <v>0</v>
      </c>
      <c r="N45">
        <f t="shared" si="8"/>
        <v>0</v>
      </c>
      <c r="O45">
        <f t="shared" si="9"/>
        <v>23670</v>
      </c>
      <c r="P45" t="s">
        <v>0</v>
      </c>
      <c r="Q45" t="s">
        <v>0</v>
      </c>
    </row>
    <row r="46" spans="1:17" ht="14.25">
      <c r="A46" t="str">
        <f>TEXT(3251200012898,"0000000000000")</f>
        <v>3251200012898</v>
      </c>
      <c r="B46" t="s">
        <v>74</v>
      </c>
      <c r="C46" t="str">
        <f>TEXT(1634,"0000000")</f>
        <v>0001634</v>
      </c>
      <c r="D46" t="s">
        <v>56</v>
      </c>
      <c r="E46" t="s">
        <v>69</v>
      </c>
      <c r="F46">
        <v>19830</v>
      </c>
      <c r="G46">
        <v>33540</v>
      </c>
      <c r="H46">
        <v>16030</v>
      </c>
      <c r="K46">
        <f t="shared" si="5"/>
        <v>0</v>
      </c>
      <c r="L46">
        <f t="shared" si="6"/>
        <v>0</v>
      </c>
      <c r="M46">
        <f t="shared" si="7"/>
        <v>0</v>
      </c>
      <c r="N46">
        <f t="shared" si="8"/>
        <v>0</v>
      </c>
      <c r="O46">
        <f t="shared" si="9"/>
        <v>19830</v>
      </c>
      <c r="P46" t="s">
        <v>0</v>
      </c>
      <c r="Q46" t="s">
        <v>0</v>
      </c>
    </row>
    <row r="47" spans="1:17" ht="14.25">
      <c r="A47" t="str">
        <f>TEXT(3220600129066,"0000000000000")</f>
        <v>3220600129066</v>
      </c>
      <c r="B47" t="s">
        <v>75</v>
      </c>
      <c r="C47" t="str">
        <f>TEXT(1636,"0000000")</f>
        <v>0001636</v>
      </c>
      <c r="D47" t="s">
        <v>56</v>
      </c>
      <c r="E47" t="s">
        <v>69</v>
      </c>
      <c r="F47">
        <v>24250</v>
      </c>
      <c r="G47">
        <v>33540</v>
      </c>
      <c r="H47">
        <v>27710</v>
      </c>
      <c r="K47">
        <f t="shared" si="5"/>
        <v>0</v>
      </c>
      <c r="L47">
        <f t="shared" si="6"/>
        <v>0</v>
      </c>
      <c r="M47">
        <f t="shared" si="7"/>
        <v>0</v>
      </c>
      <c r="N47">
        <f t="shared" si="8"/>
        <v>0</v>
      </c>
      <c r="O47">
        <f t="shared" si="9"/>
        <v>24250</v>
      </c>
      <c r="P47" t="s">
        <v>0</v>
      </c>
      <c r="Q47" t="s">
        <v>0</v>
      </c>
    </row>
    <row r="48" spans="1:17" ht="14.25">
      <c r="A48" t="str">
        <f>TEXT(3169900014883,"0000000000000")</f>
        <v>3169900014883</v>
      </c>
      <c r="B48" t="s">
        <v>76</v>
      </c>
      <c r="C48" t="str">
        <f>TEXT(1648,"0000000")</f>
        <v>0001648</v>
      </c>
      <c r="D48" t="s">
        <v>56</v>
      </c>
      <c r="E48" t="s">
        <v>69</v>
      </c>
      <c r="F48">
        <v>22950</v>
      </c>
      <c r="G48">
        <v>33540</v>
      </c>
      <c r="H48">
        <v>27710</v>
      </c>
      <c r="K48">
        <f t="shared" si="5"/>
        <v>0</v>
      </c>
      <c r="L48">
        <f t="shared" si="6"/>
        <v>0</v>
      </c>
      <c r="M48">
        <f t="shared" si="7"/>
        <v>0</v>
      </c>
      <c r="N48">
        <f t="shared" si="8"/>
        <v>0</v>
      </c>
      <c r="O48">
        <f t="shared" si="9"/>
        <v>22950</v>
      </c>
      <c r="P48" t="s">
        <v>0</v>
      </c>
      <c r="Q48" t="s">
        <v>0</v>
      </c>
    </row>
    <row r="49" spans="1:17" ht="14.25">
      <c r="A49" t="str">
        <f>TEXT(3101500869639,"0000000000000")</f>
        <v>3101500869639</v>
      </c>
      <c r="B49" t="s">
        <v>77</v>
      </c>
      <c r="C49" t="str">
        <f>TEXT(1672,"0000000")</f>
        <v>0001672</v>
      </c>
      <c r="D49" t="s">
        <v>56</v>
      </c>
      <c r="E49" t="s">
        <v>69</v>
      </c>
      <c r="F49">
        <v>24110</v>
      </c>
      <c r="G49">
        <v>33540</v>
      </c>
      <c r="H49">
        <v>27710</v>
      </c>
      <c r="K49">
        <f t="shared" si="5"/>
        <v>0</v>
      </c>
      <c r="L49">
        <f t="shared" si="6"/>
        <v>0</v>
      </c>
      <c r="M49">
        <f t="shared" si="7"/>
        <v>0</v>
      </c>
      <c r="N49">
        <f t="shared" si="8"/>
        <v>0</v>
      </c>
      <c r="O49">
        <f t="shared" si="9"/>
        <v>24110</v>
      </c>
      <c r="P49" t="s">
        <v>0</v>
      </c>
      <c r="Q49" t="s">
        <v>0</v>
      </c>
    </row>
    <row r="50" spans="1:17" ht="14.25">
      <c r="A50" t="str">
        <f>TEXT(3549900122771,"0000000000000")</f>
        <v>3549900122771</v>
      </c>
      <c r="B50" t="s">
        <v>78</v>
      </c>
      <c r="C50" t="str">
        <f>TEXT(1721,"0000000")</f>
        <v>0001721</v>
      </c>
      <c r="D50" t="s">
        <v>56</v>
      </c>
      <c r="E50" t="s">
        <v>69</v>
      </c>
      <c r="F50">
        <v>24110</v>
      </c>
      <c r="G50">
        <v>33540</v>
      </c>
      <c r="H50">
        <v>27710</v>
      </c>
      <c r="K50">
        <f t="shared" si="5"/>
        <v>0</v>
      </c>
      <c r="L50">
        <f t="shared" si="6"/>
        <v>0</v>
      </c>
      <c r="M50">
        <f t="shared" si="7"/>
        <v>0</v>
      </c>
      <c r="N50">
        <f t="shared" si="8"/>
        <v>0</v>
      </c>
      <c r="O50">
        <f t="shared" si="9"/>
        <v>24110</v>
      </c>
      <c r="P50" t="s">
        <v>0</v>
      </c>
      <c r="Q50" t="s">
        <v>0</v>
      </c>
    </row>
    <row r="51" spans="1:17" ht="14.25">
      <c r="A51" t="str">
        <f>TEXT(3170500042822,"0000000000000")</f>
        <v>3170500042822</v>
      </c>
      <c r="B51" t="s">
        <v>79</v>
      </c>
      <c r="C51" t="str">
        <f>TEXT(1820,"0000000")</f>
        <v>0001820</v>
      </c>
      <c r="D51" t="s">
        <v>56</v>
      </c>
      <c r="E51" t="s">
        <v>69</v>
      </c>
      <c r="F51">
        <v>21000</v>
      </c>
      <c r="G51">
        <v>33540</v>
      </c>
      <c r="H51">
        <v>16030</v>
      </c>
      <c r="K51">
        <f t="shared" si="5"/>
        <v>0</v>
      </c>
      <c r="L51">
        <f t="shared" si="6"/>
        <v>0</v>
      </c>
      <c r="M51">
        <f t="shared" si="7"/>
        <v>0</v>
      </c>
      <c r="N51">
        <f t="shared" si="8"/>
        <v>0</v>
      </c>
      <c r="O51">
        <f t="shared" si="9"/>
        <v>21000</v>
      </c>
      <c r="P51" t="s">
        <v>0</v>
      </c>
      <c r="Q51" t="s">
        <v>0</v>
      </c>
    </row>
    <row r="52" spans="1:17" ht="14.25">
      <c r="A52" t="str">
        <f>TEXT(3801600525153,"0000000000000")</f>
        <v>3801600525153</v>
      </c>
      <c r="B52" t="s">
        <v>80</v>
      </c>
      <c r="C52" t="str">
        <f>TEXT(1851,"0000000")</f>
        <v>0001851</v>
      </c>
      <c r="D52" t="s">
        <v>56</v>
      </c>
      <c r="E52" t="s">
        <v>69</v>
      </c>
      <c r="F52">
        <v>21850</v>
      </c>
      <c r="G52">
        <v>33540</v>
      </c>
      <c r="H52">
        <v>16030</v>
      </c>
      <c r="K52">
        <f t="shared" si="5"/>
        <v>0</v>
      </c>
      <c r="L52">
        <f t="shared" si="6"/>
        <v>0</v>
      </c>
      <c r="M52">
        <f t="shared" si="7"/>
        <v>0</v>
      </c>
      <c r="N52">
        <f t="shared" si="8"/>
        <v>0</v>
      </c>
      <c r="O52">
        <f t="shared" si="9"/>
        <v>21850</v>
      </c>
      <c r="P52" t="s">
        <v>0</v>
      </c>
      <c r="Q52" t="s">
        <v>0</v>
      </c>
    </row>
    <row r="53" spans="1:17" ht="14.25">
      <c r="A53" t="str">
        <f>TEXT(3190400291006,"0000000000000")</f>
        <v>3190400291006</v>
      </c>
      <c r="B53" t="s">
        <v>81</v>
      </c>
      <c r="C53" t="str">
        <f>TEXT(1945,"0000000")</f>
        <v>0001945</v>
      </c>
      <c r="D53" t="s">
        <v>56</v>
      </c>
      <c r="E53" t="s">
        <v>69</v>
      </c>
      <c r="F53">
        <v>23220</v>
      </c>
      <c r="G53">
        <v>33540</v>
      </c>
      <c r="H53">
        <v>27710</v>
      </c>
      <c r="K53">
        <f t="shared" si="5"/>
        <v>0</v>
      </c>
      <c r="L53">
        <f t="shared" si="6"/>
        <v>0</v>
      </c>
      <c r="M53">
        <f t="shared" si="7"/>
        <v>0</v>
      </c>
      <c r="N53">
        <f t="shared" si="8"/>
        <v>0</v>
      </c>
      <c r="O53">
        <f t="shared" si="9"/>
        <v>23220</v>
      </c>
      <c r="P53" t="s">
        <v>0</v>
      </c>
      <c r="Q53" t="s">
        <v>0</v>
      </c>
    </row>
    <row r="54" spans="1:17" ht="14.25">
      <c r="A54" t="str">
        <f>TEXT(3160500331883,"0000000000000")</f>
        <v>3160500331883</v>
      </c>
      <c r="B54" t="s">
        <v>82</v>
      </c>
      <c r="C54" t="str">
        <f>TEXT(1948,"0000000")</f>
        <v>0001948</v>
      </c>
      <c r="D54" t="s">
        <v>83</v>
      </c>
      <c r="E54" t="s">
        <v>69</v>
      </c>
      <c r="F54">
        <v>18130</v>
      </c>
      <c r="G54">
        <v>33540</v>
      </c>
      <c r="H54">
        <v>16030</v>
      </c>
      <c r="K54">
        <f t="shared" si="5"/>
        <v>0</v>
      </c>
      <c r="L54">
        <f t="shared" si="6"/>
        <v>0</v>
      </c>
      <c r="M54">
        <f t="shared" si="7"/>
        <v>0</v>
      </c>
      <c r="N54">
        <f t="shared" si="8"/>
        <v>0</v>
      </c>
      <c r="O54">
        <f t="shared" si="9"/>
        <v>18130</v>
      </c>
      <c r="P54" t="s">
        <v>0</v>
      </c>
      <c r="Q54" t="s">
        <v>0</v>
      </c>
    </row>
    <row r="55" spans="1:17" ht="14.25">
      <c r="A55" t="str">
        <f>TEXT(3550100423728,"0000000000000")</f>
        <v>3550100423728</v>
      </c>
      <c r="B55" t="s">
        <v>84</v>
      </c>
      <c r="C55" t="str">
        <f>TEXT(1949,"0000000")</f>
        <v>0001949</v>
      </c>
      <c r="D55" t="s">
        <v>83</v>
      </c>
      <c r="E55" t="s">
        <v>69</v>
      </c>
      <c r="F55">
        <v>26300</v>
      </c>
      <c r="G55">
        <v>33540</v>
      </c>
      <c r="H55">
        <v>27710</v>
      </c>
      <c r="K55">
        <f t="shared" si="5"/>
        <v>0</v>
      </c>
      <c r="L55">
        <f t="shared" si="6"/>
        <v>0</v>
      </c>
      <c r="M55">
        <f t="shared" si="7"/>
        <v>0</v>
      </c>
      <c r="N55">
        <f t="shared" si="8"/>
        <v>0</v>
      </c>
      <c r="O55">
        <f t="shared" si="9"/>
        <v>26300</v>
      </c>
      <c r="P55" t="s">
        <v>0</v>
      </c>
      <c r="Q55" t="s">
        <v>0</v>
      </c>
    </row>
    <row r="56" spans="1:17" ht="14.25">
      <c r="A56" t="str">
        <f>TEXT(3100202919149,"0000000000000")</f>
        <v>3100202919149</v>
      </c>
      <c r="B56" t="s">
        <v>85</v>
      </c>
      <c r="C56" t="str">
        <f>TEXT(1959,"0000000")</f>
        <v>0001959</v>
      </c>
      <c r="D56" t="s">
        <v>56</v>
      </c>
      <c r="E56" t="s">
        <v>69</v>
      </c>
      <c r="F56">
        <v>21160</v>
      </c>
      <c r="G56">
        <v>33540</v>
      </c>
      <c r="H56">
        <v>16030</v>
      </c>
      <c r="K56">
        <f t="shared" si="5"/>
        <v>0</v>
      </c>
      <c r="L56">
        <f t="shared" si="6"/>
        <v>0</v>
      </c>
      <c r="M56">
        <f t="shared" si="7"/>
        <v>0</v>
      </c>
      <c r="N56">
        <f t="shared" si="8"/>
        <v>0</v>
      </c>
      <c r="O56">
        <f t="shared" si="9"/>
        <v>21160</v>
      </c>
      <c r="P56" t="s">
        <v>0</v>
      </c>
      <c r="Q56" t="s">
        <v>0</v>
      </c>
    </row>
    <row r="57" spans="1:17" ht="14.25">
      <c r="A57" t="str">
        <f>TEXT(3130500026355,"0000000000000")</f>
        <v>3130500026355</v>
      </c>
      <c r="B57" t="s">
        <v>86</v>
      </c>
      <c r="C57" t="str">
        <f>TEXT(1979,"0000000")</f>
        <v>0001979</v>
      </c>
      <c r="D57" t="s">
        <v>56</v>
      </c>
      <c r="E57" t="s">
        <v>69</v>
      </c>
      <c r="F57">
        <v>22040</v>
      </c>
      <c r="G57">
        <v>33540</v>
      </c>
      <c r="H57">
        <v>27710</v>
      </c>
      <c r="K57">
        <f t="shared" si="5"/>
        <v>0</v>
      </c>
      <c r="L57">
        <f t="shared" si="6"/>
        <v>0</v>
      </c>
      <c r="M57">
        <f t="shared" si="7"/>
        <v>0</v>
      </c>
      <c r="N57">
        <f t="shared" si="8"/>
        <v>0</v>
      </c>
      <c r="O57">
        <f t="shared" si="9"/>
        <v>22040</v>
      </c>
      <c r="P57" t="s">
        <v>0</v>
      </c>
      <c r="Q57" t="s">
        <v>0</v>
      </c>
    </row>
    <row r="58" spans="1:17" ht="14.25">
      <c r="A58" t="str">
        <f>TEXT(3160100750196,"0000000000000")</f>
        <v>3160100750196</v>
      </c>
      <c r="B58" t="s">
        <v>87</v>
      </c>
      <c r="C58" t="str">
        <f>TEXT(1980,"0000000")</f>
        <v>0001980</v>
      </c>
      <c r="D58" t="s">
        <v>56</v>
      </c>
      <c r="E58" t="s">
        <v>69</v>
      </c>
      <c r="F58">
        <v>24110</v>
      </c>
      <c r="G58">
        <v>33540</v>
      </c>
      <c r="H58">
        <v>27710</v>
      </c>
      <c r="K58">
        <f t="shared" si="5"/>
        <v>0</v>
      </c>
      <c r="L58">
        <f t="shared" si="6"/>
        <v>0</v>
      </c>
      <c r="M58">
        <f t="shared" si="7"/>
        <v>0</v>
      </c>
      <c r="N58">
        <f t="shared" si="8"/>
        <v>0</v>
      </c>
      <c r="O58">
        <f t="shared" si="9"/>
        <v>24110</v>
      </c>
      <c r="P58" t="s">
        <v>0</v>
      </c>
      <c r="Q58" t="s">
        <v>0</v>
      </c>
    </row>
    <row r="59" spans="1:17" ht="14.25">
      <c r="A59" t="str">
        <f>TEXT(3801600348294,"0000000000000")</f>
        <v>3801600348294</v>
      </c>
      <c r="B59" t="s">
        <v>88</v>
      </c>
      <c r="C59" t="str">
        <f>TEXT(1982,"0000000")</f>
        <v>0001982</v>
      </c>
      <c r="D59" t="s">
        <v>56</v>
      </c>
      <c r="E59" t="s">
        <v>69</v>
      </c>
      <c r="F59">
        <v>11760</v>
      </c>
      <c r="G59">
        <v>33540</v>
      </c>
      <c r="H59">
        <v>16030</v>
      </c>
      <c r="K59">
        <f t="shared" si="5"/>
        <v>0</v>
      </c>
      <c r="L59">
        <f t="shared" si="6"/>
        <v>0</v>
      </c>
      <c r="M59">
        <f t="shared" si="7"/>
        <v>0</v>
      </c>
      <c r="N59">
        <f t="shared" si="8"/>
        <v>0</v>
      </c>
      <c r="O59">
        <f t="shared" si="9"/>
        <v>11760</v>
      </c>
      <c r="P59" t="s">
        <v>0</v>
      </c>
      <c r="Q59" t="s">
        <v>0</v>
      </c>
    </row>
    <row r="60" spans="1:17" ht="14.25">
      <c r="A60" t="str">
        <f>TEXT(3609900297864,"0000000000000")</f>
        <v>3609900297864</v>
      </c>
      <c r="B60" t="s">
        <v>89</v>
      </c>
      <c r="C60" t="str">
        <f>TEXT(1983,"0000000")</f>
        <v>0001983</v>
      </c>
      <c r="D60" t="s">
        <v>56</v>
      </c>
      <c r="E60" t="s">
        <v>69</v>
      </c>
      <c r="F60">
        <v>24110</v>
      </c>
      <c r="G60">
        <v>33540</v>
      </c>
      <c r="H60">
        <v>27710</v>
      </c>
      <c r="K60">
        <f t="shared" si="5"/>
        <v>0</v>
      </c>
      <c r="L60">
        <f t="shared" si="6"/>
        <v>0</v>
      </c>
      <c r="M60">
        <f t="shared" si="7"/>
        <v>0</v>
      </c>
      <c r="N60">
        <f t="shared" si="8"/>
        <v>0</v>
      </c>
      <c r="O60">
        <f t="shared" si="9"/>
        <v>24110</v>
      </c>
      <c r="P60" t="s">
        <v>0</v>
      </c>
      <c r="Q60" t="s">
        <v>0</v>
      </c>
    </row>
    <row r="61" spans="1:17" ht="14.25">
      <c r="A61" t="str">
        <f>TEXT(3540400112175,"0000000000000")</f>
        <v>3540400112175</v>
      </c>
      <c r="B61" t="s">
        <v>90</v>
      </c>
      <c r="C61" t="str">
        <f>TEXT(1984,"0000000")</f>
        <v>0001984</v>
      </c>
      <c r="D61" t="s">
        <v>56</v>
      </c>
      <c r="E61" t="s">
        <v>69</v>
      </c>
      <c r="F61">
        <v>24110</v>
      </c>
      <c r="G61">
        <v>33540</v>
      </c>
      <c r="H61">
        <v>27710</v>
      </c>
      <c r="K61">
        <f t="shared" si="5"/>
        <v>0</v>
      </c>
      <c r="L61">
        <f t="shared" si="6"/>
        <v>0</v>
      </c>
      <c r="M61">
        <f t="shared" si="7"/>
        <v>0</v>
      </c>
      <c r="N61">
        <f t="shared" si="8"/>
        <v>0</v>
      </c>
      <c r="O61">
        <f t="shared" si="9"/>
        <v>24110</v>
      </c>
      <c r="P61" t="s">
        <v>0</v>
      </c>
      <c r="Q61" t="s">
        <v>0</v>
      </c>
    </row>
    <row r="62" spans="1:17" ht="14.25">
      <c r="A62" t="str">
        <f>TEXT(3480300705728,"0000000000000")</f>
        <v>3480300705728</v>
      </c>
      <c r="B62" t="s">
        <v>91</v>
      </c>
      <c r="C62" t="str">
        <f>TEXT(1985,"0000000")</f>
        <v>0001985</v>
      </c>
      <c r="D62" t="s">
        <v>83</v>
      </c>
      <c r="E62" t="s">
        <v>69</v>
      </c>
      <c r="F62">
        <v>29710</v>
      </c>
      <c r="G62">
        <v>33540</v>
      </c>
      <c r="H62">
        <v>27710</v>
      </c>
      <c r="K62">
        <f t="shared" si="5"/>
        <v>0</v>
      </c>
      <c r="L62">
        <f t="shared" si="6"/>
        <v>0</v>
      </c>
      <c r="M62">
        <f t="shared" si="7"/>
        <v>0</v>
      </c>
      <c r="N62">
        <f t="shared" si="8"/>
        <v>0</v>
      </c>
      <c r="O62">
        <f t="shared" si="9"/>
        <v>29710</v>
      </c>
      <c r="P62" t="s">
        <v>0</v>
      </c>
      <c r="Q62" t="s">
        <v>0</v>
      </c>
    </row>
    <row r="63" spans="1:17" ht="14.25">
      <c r="A63" t="str">
        <f>TEXT(4130200004761,"0000000000000")</f>
        <v>4130200004761</v>
      </c>
      <c r="B63" t="s">
        <v>92</v>
      </c>
      <c r="C63" t="str">
        <f>TEXT(2093,"0000000")</f>
        <v>0002093</v>
      </c>
      <c r="D63" t="s">
        <v>56</v>
      </c>
      <c r="E63" t="s">
        <v>69</v>
      </c>
      <c r="F63">
        <v>23670</v>
      </c>
      <c r="G63">
        <v>33540</v>
      </c>
      <c r="H63">
        <v>27710</v>
      </c>
      <c r="K63">
        <f t="shared" si="5"/>
        <v>0</v>
      </c>
      <c r="L63">
        <f t="shared" si="6"/>
        <v>0</v>
      </c>
      <c r="M63">
        <f t="shared" si="7"/>
        <v>0</v>
      </c>
      <c r="N63">
        <f t="shared" si="8"/>
        <v>0</v>
      </c>
      <c r="O63">
        <f t="shared" si="9"/>
        <v>23670</v>
      </c>
      <c r="P63" t="s">
        <v>0</v>
      </c>
      <c r="Q63" t="s">
        <v>0</v>
      </c>
    </row>
    <row r="64" spans="1:17" ht="14.25">
      <c r="A64" t="str">
        <f>TEXT(3800101021914,"0000000000000")</f>
        <v>3800101021914</v>
      </c>
      <c r="B64" t="s">
        <v>93</v>
      </c>
      <c r="C64" t="str">
        <f>TEXT(2187,"0000000")</f>
        <v>0002187</v>
      </c>
      <c r="D64" t="s">
        <v>56</v>
      </c>
      <c r="E64" t="s">
        <v>69</v>
      </c>
      <c r="F64">
        <v>21320</v>
      </c>
      <c r="G64">
        <v>33540</v>
      </c>
      <c r="H64">
        <v>16030</v>
      </c>
      <c r="K64">
        <f t="shared" si="5"/>
        <v>0</v>
      </c>
      <c r="L64">
        <f t="shared" si="6"/>
        <v>0</v>
      </c>
      <c r="M64">
        <f t="shared" si="7"/>
        <v>0</v>
      </c>
      <c r="N64">
        <f t="shared" si="8"/>
        <v>0</v>
      </c>
      <c r="O64">
        <f t="shared" si="9"/>
        <v>21320</v>
      </c>
      <c r="P64" t="s">
        <v>0</v>
      </c>
      <c r="Q64" t="s">
        <v>0</v>
      </c>
    </row>
    <row r="65" spans="1:17" ht="14.25">
      <c r="A65" t="str">
        <f>TEXT(3549900093801,"0000000000000")</f>
        <v>3549900093801</v>
      </c>
      <c r="B65" t="s">
        <v>94</v>
      </c>
      <c r="C65" t="str">
        <f>TEXT(2301,"0000000")</f>
        <v>0002301</v>
      </c>
      <c r="D65" t="s">
        <v>56</v>
      </c>
      <c r="E65" t="s">
        <v>69</v>
      </c>
      <c r="F65">
        <v>24520</v>
      </c>
      <c r="G65">
        <v>33540</v>
      </c>
      <c r="H65">
        <v>27710</v>
      </c>
      <c r="K65">
        <f t="shared" si="5"/>
        <v>0</v>
      </c>
      <c r="L65">
        <f t="shared" si="6"/>
        <v>0</v>
      </c>
      <c r="M65">
        <f t="shared" si="7"/>
        <v>0</v>
      </c>
      <c r="N65">
        <f t="shared" si="8"/>
        <v>0</v>
      </c>
      <c r="O65">
        <f t="shared" si="9"/>
        <v>24520</v>
      </c>
      <c r="P65" t="s">
        <v>0</v>
      </c>
      <c r="Q65" t="s">
        <v>0</v>
      </c>
    </row>
    <row r="66" spans="1:17" ht="14.25">
      <c r="A66" t="str">
        <f>TEXT(3102001341974,"0000000000000")</f>
        <v>3102001341974</v>
      </c>
      <c r="B66" t="s">
        <v>95</v>
      </c>
      <c r="C66" t="str">
        <f>TEXT(2317,"0000000")</f>
        <v>0002317</v>
      </c>
      <c r="D66" t="s">
        <v>56</v>
      </c>
      <c r="E66" t="s">
        <v>69</v>
      </c>
      <c r="F66">
        <v>22810</v>
      </c>
      <c r="G66">
        <v>33540</v>
      </c>
      <c r="H66">
        <v>27710</v>
      </c>
      <c r="K66">
        <f t="shared" si="5"/>
        <v>0</v>
      </c>
      <c r="L66">
        <f t="shared" si="6"/>
        <v>0</v>
      </c>
      <c r="M66">
        <f t="shared" si="7"/>
        <v>0</v>
      </c>
      <c r="N66">
        <f t="shared" si="8"/>
        <v>0</v>
      </c>
      <c r="O66">
        <f t="shared" si="9"/>
        <v>22810</v>
      </c>
      <c r="P66" t="s">
        <v>0</v>
      </c>
      <c r="Q66" t="s">
        <v>0</v>
      </c>
    </row>
    <row r="67" spans="1:17" ht="14.25">
      <c r="A67" t="str">
        <f>TEXT(5670600013419,"0000000000000")</f>
        <v>5670600013419</v>
      </c>
      <c r="B67" t="s">
        <v>96</v>
      </c>
      <c r="C67" t="str">
        <f>TEXT(2382,"0000000")</f>
        <v>0002382</v>
      </c>
      <c r="D67" t="s">
        <v>56</v>
      </c>
      <c r="E67" t="s">
        <v>69</v>
      </c>
      <c r="F67">
        <v>20590</v>
      </c>
      <c r="G67">
        <v>33540</v>
      </c>
      <c r="H67">
        <v>16030</v>
      </c>
      <c r="K67">
        <f t="shared" si="5"/>
        <v>0</v>
      </c>
      <c r="L67">
        <f t="shared" si="6"/>
        <v>0</v>
      </c>
      <c r="M67">
        <f t="shared" si="7"/>
        <v>0</v>
      </c>
      <c r="N67">
        <f t="shared" si="8"/>
        <v>0</v>
      </c>
      <c r="O67">
        <f t="shared" si="9"/>
        <v>20590</v>
      </c>
      <c r="P67" t="s">
        <v>0</v>
      </c>
      <c r="Q67" t="s">
        <v>0</v>
      </c>
    </row>
    <row r="68" spans="1:17" ht="14.25">
      <c r="A68" t="str">
        <f>TEXT(3130100618701,"0000000000000")</f>
        <v>3130100618701</v>
      </c>
      <c r="B68" t="s">
        <v>97</v>
      </c>
      <c r="C68" t="str">
        <f>TEXT(2503,"0000000")</f>
        <v>0002503</v>
      </c>
      <c r="D68" t="s">
        <v>56</v>
      </c>
      <c r="E68" t="s">
        <v>69</v>
      </c>
      <c r="F68">
        <v>19490</v>
      </c>
      <c r="G68">
        <v>33540</v>
      </c>
      <c r="H68">
        <v>16030</v>
      </c>
      <c r="K68">
        <f t="shared" si="5"/>
        <v>0</v>
      </c>
      <c r="L68">
        <f t="shared" si="6"/>
        <v>0</v>
      </c>
      <c r="M68">
        <f t="shared" si="7"/>
        <v>0</v>
      </c>
      <c r="N68">
        <f t="shared" si="8"/>
        <v>0</v>
      </c>
      <c r="O68">
        <f t="shared" si="9"/>
        <v>19490</v>
      </c>
      <c r="P68" t="s">
        <v>0</v>
      </c>
      <c r="Q68" t="s">
        <v>0</v>
      </c>
    </row>
    <row r="69" spans="1:17" ht="14.25">
      <c r="A69" t="str">
        <f>TEXT(3601101020881,"0000000000000")</f>
        <v>3601101020881</v>
      </c>
      <c r="B69" t="s">
        <v>98</v>
      </c>
      <c r="C69" t="str">
        <f>TEXT(3000,"0000000")</f>
        <v>0003000</v>
      </c>
      <c r="D69" t="s">
        <v>56</v>
      </c>
      <c r="E69" t="s">
        <v>69</v>
      </c>
      <c r="F69">
        <v>29710</v>
      </c>
      <c r="G69">
        <v>33540</v>
      </c>
      <c r="H69">
        <v>27710</v>
      </c>
      <c r="K69">
        <f t="shared" si="5"/>
        <v>0</v>
      </c>
      <c r="L69">
        <f t="shared" si="6"/>
        <v>0</v>
      </c>
      <c r="M69">
        <f t="shared" si="7"/>
        <v>0</v>
      </c>
      <c r="N69">
        <f t="shared" si="8"/>
        <v>0</v>
      </c>
      <c r="O69">
        <f t="shared" si="9"/>
        <v>29710</v>
      </c>
      <c r="P69" t="s">
        <v>0</v>
      </c>
      <c r="Q69" t="s">
        <v>0</v>
      </c>
    </row>
    <row r="70" spans="1:17" ht="14.25">
      <c r="A70" t="str">
        <f>TEXT(3549900122305,"0000000000000")</f>
        <v>3549900122305</v>
      </c>
      <c r="B70" t="s">
        <v>99</v>
      </c>
      <c r="C70" t="str">
        <f>TEXT(3001,"0000000")</f>
        <v>0003001</v>
      </c>
      <c r="D70" t="s">
        <v>56</v>
      </c>
      <c r="E70" t="s">
        <v>69</v>
      </c>
      <c r="F70">
        <v>13810</v>
      </c>
      <c r="G70">
        <v>33540</v>
      </c>
      <c r="H70">
        <v>16030</v>
      </c>
      <c r="K70">
        <f t="shared" si="5"/>
        <v>0</v>
      </c>
      <c r="L70">
        <f t="shared" si="6"/>
        <v>0</v>
      </c>
      <c r="M70">
        <f t="shared" si="7"/>
        <v>0</v>
      </c>
      <c r="N70">
        <f t="shared" si="8"/>
        <v>0</v>
      </c>
      <c r="O70">
        <f t="shared" si="9"/>
        <v>13810</v>
      </c>
      <c r="P70" t="s">
        <v>0</v>
      </c>
      <c r="Q70" t="s">
        <v>0</v>
      </c>
    </row>
    <row r="71" spans="1:17" ht="14.25">
      <c r="A71" t="str">
        <f>TEXT(3100600525922,"0000000000000")</f>
        <v>3100600525922</v>
      </c>
      <c r="B71" t="s">
        <v>100</v>
      </c>
      <c r="C71" t="str">
        <f>TEXT(3002,"0000000")</f>
        <v>0003002</v>
      </c>
      <c r="D71" t="s">
        <v>56</v>
      </c>
      <c r="E71" t="s">
        <v>69</v>
      </c>
      <c r="F71">
        <v>29710</v>
      </c>
      <c r="G71">
        <v>33540</v>
      </c>
      <c r="H71">
        <v>27710</v>
      </c>
      <c r="K71">
        <f aca="true" t="shared" si="10" ref="K71:K79">ROUNDUP(($H71*$J71/100),-1)</f>
        <v>0</v>
      </c>
      <c r="L71">
        <f aca="true" t="shared" si="11" ref="L71:L79">IF($F71+$K71&lt;=$G71,$K71,$G71-$F71)</f>
        <v>0</v>
      </c>
      <c r="M71">
        <f aca="true" t="shared" si="12" ref="M71:M79">IF($F71+$K71&lt;=$G71,0,($H71*$J71/100)-$L71)</f>
        <v>0</v>
      </c>
      <c r="N71">
        <f aca="true" t="shared" si="13" ref="N71:N79">$L71+$M71</f>
        <v>0</v>
      </c>
      <c r="O71">
        <f aca="true" t="shared" si="14" ref="O71:O79">IF($F71+$K71&lt;=$G71,$F71+$K71,$G71)</f>
        <v>29710</v>
      </c>
      <c r="P71" t="s">
        <v>0</v>
      </c>
      <c r="Q71" t="s">
        <v>0</v>
      </c>
    </row>
    <row r="72" spans="1:17" ht="14.25">
      <c r="A72" t="str">
        <f>TEXT(3120200060736,"0000000000000")</f>
        <v>3120200060736</v>
      </c>
      <c r="B72" t="s">
        <v>101</v>
      </c>
      <c r="C72" t="str">
        <f>TEXT(3003,"0000000")</f>
        <v>0003003</v>
      </c>
      <c r="D72" t="s">
        <v>56</v>
      </c>
      <c r="E72" t="s">
        <v>69</v>
      </c>
      <c r="F72">
        <v>21500</v>
      </c>
      <c r="G72">
        <v>33540</v>
      </c>
      <c r="H72">
        <v>16030</v>
      </c>
      <c r="K72">
        <f t="shared" si="10"/>
        <v>0</v>
      </c>
      <c r="L72">
        <f t="shared" si="11"/>
        <v>0</v>
      </c>
      <c r="M72">
        <f t="shared" si="12"/>
        <v>0</v>
      </c>
      <c r="N72">
        <f t="shared" si="13"/>
        <v>0</v>
      </c>
      <c r="O72">
        <f t="shared" si="14"/>
        <v>21500</v>
      </c>
      <c r="P72" t="s">
        <v>0</v>
      </c>
      <c r="Q72" t="s">
        <v>0</v>
      </c>
    </row>
    <row r="73" spans="1:17" ht="14.25">
      <c r="A73" t="str">
        <f>TEXT(3660400055561,"0000000000000")</f>
        <v>3660400055561</v>
      </c>
      <c r="B73" t="s">
        <v>102</v>
      </c>
      <c r="C73" t="str">
        <f>TEXT(3004,"0000000")</f>
        <v>0003004</v>
      </c>
      <c r="D73" t="s">
        <v>56</v>
      </c>
      <c r="E73" t="s">
        <v>69</v>
      </c>
      <c r="F73">
        <v>17040</v>
      </c>
      <c r="G73">
        <v>33540</v>
      </c>
      <c r="H73">
        <v>16030</v>
      </c>
      <c r="K73">
        <f t="shared" si="10"/>
        <v>0</v>
      </c>
      <c r="L73">
        <f t="shared" si="11"/>
        <v>0</v>
      </c>
      <c r="M73">
        <f t="shared" si="12"/>
        <v>0</v>
      </c>
      <c r="N73">
        <f t="shared" si="13"/>
        <v>0</v>
      </c>
      <c r="O73">
        <f t="shared" si="14"/>
        <v>17040</v>
      </c>
      <c r="P73" t="s">
        <v>0</v>
      </c>
      <c r="Q73" t="s">
        <v>0</v>
      </c>
    </row>
    <row r="74" spans="1:17" ht="14.25">
      <c r="A74" t="str">
        <f>TEXT(3769900158227,"0000000000000")</f>
        <v>3769900158227</v>
      </c>
      <c r="B74" t="s">
        <v>103</v>
      </c>
      <c r="C74" t="str">
        <f>TEXT(3005,"0000000")</f>
        <v>0003005</v>
      </c>
      <c r="D74" t="s">
        <v>56</v>
      </c>
      <c r="E74" t="s">
        <v>69</v>
      </c>
      <c r="F74">
        <v>21850</v>
      </c>
      <c r="G74">
        <v>33540</v>
      </c>
      <c r="H74">
        <v>16030</v>
      </c>
      <c r="K74">
        <f t="shared" si="10"/>
        <v>0</v>
      </c>
      <c r="L74">
        <f t="shared" si="11"/>
        <v>0</v>
      </c>
      <c r="M74">
        <f t="shared" si="12"/>
        <v>0</v>
      </c>
      <c r="N74">
        <f t="shared" si="13"/>
        <v>0</v>
      </c>
      <c r="O74">
        <f t="shared" si="14"/>
        <v>21850</v>
      </c>
      <c r="P74" t="s">
        <v>0</v>
      </c>
      <c r="Q74" t="s">
        <v>0</v>
      </c>
    </row>
    <row r="75" spans="1:17" ht="14.25">
      <c r="A75" t="str">
        <f>TEXT(3601101026781,"0000000000000")</f>
        <v>3601101026781</v>
      </c>
      <c r="B75" t="s">
        <v>104</v>
      </c>
      <c r="C75" t="str">
        <f>TEXT(3006,"0000000")</f>
        <v>0003006</v>
      </c>
      <c r="D75" t="s">
        <v>56</v>
      </c>
      <c r="E75" t="s">
        <v>69</v>
      </c>
      <c r="F75">
        <v>20510</v>
      </c>
      <c r="G75">
        <v>33540</v>
      </c>
      <c r="H75">
        <v>16030</v>
      </c>
      <c r="K75">
        <f t="shared" si="10"/>
        <v>0</v>
      </c>
      <c r="L75">
        <f t="shared" si="11"/>
        <v>0</v>
      </c>
      <c r="M75">
        <f t="shared" si="12"/>
        <v>0</v>
      </c>
      <c r="N75">
        <f t="shared" si="13"/>
        <v>0</v>
      </c>
      <c r="O75">
        <f t="shared" si="14"/>
        <v>20510</v>
      </c>
      <c r="P75" t="s">
        <v>0</v>
      </c>
      <c r="Q75" t="s">
        <v>0</v>
      </c>
    </row>
    <row r="76" spans="1:17" ht="14.25">
      <c r="A76" t="str">
        <f>TEXT(3610500098980,"0000000000000")</f>
        <v>3610500098980</v>
      </c>
      <c r="B76" t="s">
        <v>105</v>
      </c>
      <c r="C76" t="str">
        <f>TEXT(3008,"0000000")</f>
        <v>0003008</v>
      </c>
      <c r="D76" t="s">
        <v>56</v>
      </c>
      <c r="E76" t="s">
        <v>69</v>
      </c>
      <c r="F76">
        <v>23670</v>
      </c>
      <c r="G76">
        <v>33540</v>
      </c>
      <c r="H76">
        <v>27710</v>
      </c>
      <c r="K76">
        <f t="shared" si="10"/>
        <v>0</v>
      </c>
      <c r="L76">
        <f t="shared" si="11"/>
        <v>0</v>
      </c>
      <c r="M76">
        <f t="shared" si="12"/>
        <v>0</v>
      </c>
      <c r="N76">
        <f t="shared" si="13"/>
        <v>0</v>
      </c>
      <c r="O76">
        <f t="shared" si="14"/>
        <v>23670</v>
      </c>
      <c r="P76" t="s">
        <v>0</v>
      </c>
      <c r="Q76" t="s">
        <v>0</v>
      </c>
    </row>
    <row r="77" spans="1:17" ht="14.25">
      <c r="A77" t="str">
        <f>TEXT(3629900019988,"0000000000000")</f>
        <v>3629900019988</v>
      </c>
      <c r="B77" t="s">
        <v>106</v>
      </c>
      <c r="C77" t="str">
        <f>TEXT(3010,"0000000")</f>
        <v>0003010</v>
      </c>
      <c r="D77" t="s">
        <v>56</v>
      </c>
      <c r="E77" t="s">
        <v>69</v>
      </c>
      <c r="F77">
        <v>24110</v>
      </c>
      <c r="G77">
        <v>33540</v>
      </c>
      <c r="H77">
        <v>27710</v>
      </c>
      <c r="K77">
        <f t="shared" si="10"/>
        <v>0</v>
      </c>
      <c r="L77">
        <f t="shared" si="11"/>
        <v>0</v>
      </c>
      <c r="M77">
        <f t="shared" si="12"/>
        <v>0</v>
      </c>
      <c r="N77">
        <f t="shared" si="13"/>
        <v>0</v>
      </c>
      <c r="O77">
        <f t="shared" si="14"/>
        <v>24110</v>
      </c>
      <c r="P77" t="s">
        <v>0</v>
      </c>
      <c r="Q77" t="s">
        <v>0</v>
      </c>
    </row>
    <row r="78" spans="1:17" ht="14.25">
      <c r="A78" t="str">
        <f>TEXT(3609900754297,"0000000000000")</f>
        <v>3609900754297</v>
      </c>
      <c r="B78" t="s">
        <v>107</v>
      </c>
      <c r="C78" t="str">
        <f>TEXT(3011,"0000000")</f>
        <v>0003011</v>
      </c>
      <c r="D78" t="s">
        <v>56</v>
      </c>
      <c r="E78" t="s">
        <v>69</v>
      </c>
      <c r="F78">
        <v>29710</v>
      </c>
      <c r="G78">
        <v>33540</v>
      </c>
      <c r="H78">
        <v>27710</v>
      </c>
      <c r="K78">
        <f t="shared" si="10"/>
        <v>0</v>
      </c>
      <c r="L78">
        <f t="shared" si="11"/>
        <v>0</v>
      </c>
      <c r="M78">
        <f t="shared" si="12"/>
        <v>0</v>
      </c>
      <c r="N78">
        <f t="shared" si="13"/>
        <v>0</v>
      </c>
      <c r="O78">
        <f t="shared" si="14"/>
        <v>29710</v>
      </c>
      <c r="P78" t="s">
        <v>0</v>
      </c>
      <c r="Q78" t="s">
        <v>0</v>
      </c>
    </row>
    <row r="79" spans="1:17" ht="14.25">
      <c r="A79" t="str">
        <f>TEXT(3160400218970,"0000000000000")</f>
        <v>3160400218970</v>
      </c>
      <c r="B79" t="s">
        <v>108</v>
      </c>
      <c r="C79" t="str">
        <f>TEXT(1748,"0000000")</f>
        <v>0001748</v>
      </c>
      <c r="D79" t="s">
        <v>109</v>
      </c>
      <c r="E79" t="s">
        <v>110</v>
      </c>
      <c r="F79">
        <v>7960</v>
      </c>
      <c r="G79">
        <v>18190</v>
      </c>
      <c r="H79">
        <v>10790</v>
      </c>
      <c r="K79">
        <f t="shared" si="10"/>
        <v>0</v>
      </c>
      <c r="L79">
        <f t="shared" si="11"/>
        <v>0</v>
      </c>
      <c r="M79">
        <f t="shared" si="12"/>
        <v>0</v>
      </c>
      <c r="N79">
        <f t="shared" si="13"/>
        <v>0</v>
      </c>
      <c r="O79">
        <f t="shared" si="14"/>
        <v>7960</v>
      </c>
      <c r="P79" t="s">
        <v>0</v>
      </c>
      <c r="Q79" t="s">
        <v>0</v>
      </c>
    </row>
    <row r="80" spans="12:15" ht="14.25">
      <c r="L80" t="s">
        <v>111</v>
      </c>
      <c r="N80">
        <f>SUM($N7:$N79)</f>
        <v>0</v>
      </c>
      <c r="O80">
        <v>1938200</v>
      </c>
    </row>
    <row r="81" spans="12:14" ht="14.25">
      <c r="L81" t="s">
        <v>112</v>
      </c>
      <c r="N81">
        <v>56100</v>
      </c>
    </row>
    <row r="82" ht="14.25">
      <c r="N82">
        <f>$N81-$N80</f>
        <v>56100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HomeUser</cp:lastModifiedBy>
  <dcterms:created xsi:type="dcterms:W3CDTF">2010-12-03T05:21:30Z</dcterms:created>
  <dcterms:modified xsi:type="dcterms:W3CDTF">2010-12-13T03:06:07Z</dcterms:modified>
  <cp:category/>
  <cp:version/>
  <cp:contentType/>
  <cp:contentStatus/>
</cp:coreProperties>
</file>