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8160" activeTab="0"/>
  </bookViews>
  <sheets>
    <sheet name="สำนักฯ6" sheetId="1" r:id="rId1"/>
  </sheets>
  <definedNames/>
  <calcPr fullCalcOnLoad="1"/>
</workbook>
</file>

<file path=xl/sharedStrings.xml><?xml version="1.0" encoding="utf-8"?>
<sst xmlns="http://schemas.openxmlformats.org/spreadsheetml/2006/main" count="551" uniqueCount="139">
  <si>
    <t xml:space="preserve"> </t>
  </si>
  <si>
    <t>บัญชีรายละเอียดให้ข้าราชการพลเรือนสามัญได้รับการเลื่อนเงินเดือนรอบวันที่ 1 ตุลาคม 2553</t>
  </si>
  <si>
    <t>ของ กระทรวงทรัพยากรธรรมชาติและสิ่งแวดล้อม กรมป่าไม้ ราชการบริหารส่วนกลาง สำนักจัดการทรัพยากรป่าไม้ที่ 6</t>
  </si>
  <si>
    <t>เลขประจำตัว</t>
  </si>
  <si>
    <t xml:space="preserve">ชื่อ-นามสกุล        </t>
  </si>
  <si>
    <t>เลขตำแหน่ง</t>
  </si>
  <si>
    <t>ชื่อตำแหน่ง</t>
  </si>
  <si>
    <t>ระดับ</t>
  </si>
  <si>
    <t xml:space="preserve">เงินเดือน </t>
  </si>
  <si>
    <t>เงินเดือนสูงสุด</t>
  </si>
  <si>
    <t>ฐานในการ</t>
  </si>
  <si>
    <t>ร้อยละของ</t>
  </si>
  <si>
    <t>จำนวนเงินที่</t>
  </si>
  <si>
    <t>จำนวนเงินที่ได้รับการเลื่อนจริง(บาท)</t>
  </si>
  <si>
    <t>เงินเดือน</t>
  </si>
  <si>
    <t>ผลการ</t>
  </si>
  <si>
    <t>หมายเหตุ</t>
  </si>
  <si>
    <t>ประชาชน</t>
  </si>
  <si>
    <t>ตำแหน่ง</t>
  </si>
  <si>
    <t>(บาท)</t>
  </si>
  <si>
    <t>แต่ละประเภทฯ</t>
  </si>
  <si>
    <t>คำนวณ (บาท)</t>
  </si>
  <si>
    <t>การประเมิน</t>
  </si>
  <si>
    <t>การเลื่อน</t>
  </si>
  <si>
    <t>คำนวณได้</t>
  </si>
  <si>
    <t>เงินตอบแทนฯ</t>
  </si>
  <si>
    <t>รวม</t>
  </si>
  <si>
    <t>หลังเลื่อน (บาท)</t>
  </si>
  <si>
    <t>ประเมิน</t>
  </si>
  <si>
    <t>นาง สุกัญญา สุชีวะกุล</t>
  </si>
  <si>
    <t>นักวิชาการป่าไม้</t>
  </si>
  <si>
    <t>ชำนาญการ</t>
  </si>
  <si>
    <t>นาย นรินทร์ อินทรีย์</t>
  </si>
  <si>
    <t>นาย ปริรัตน์ อาจวิชัย</t>
  </si>
  <si>
    <t>นาย เอนก สุขสวัสดิ์</t>
  </si>
  <si>
    <t>นางสาว ฝากสวาสดิ์ ภูผาใจ</t>
  </si>
  <si>
    <t>นาย ชูชาติ เทพสุต</t>
  </si>
  <si>
    <t>นาย ทรัพย์สิน จงดี</t>
  </si>
  <si>
    <t>นาย สำรวจ ใจซื่อ</t>
  </si>
  <si>
    <t>นาย ทักษินัย โปธาตุ</t>
  </si>
  <si>
    <t>นาย ปรีดา พันธุ์ดารัตน์</t>
  </si>
  <si>
    <t>นาง อาภรณ์ เจนวิถีสุข</t>
  </si>
  <si>
    <t>นาย ศราวุธ เศษแสงศรี</t>
  </si>
  <si>
    <t>นาย บุญธรรม บริสุทธิ์</t>
  </si>
  <si>
    <t>นาย ธานินทร์ คล้ายแก้ว</t>
  </si>
  <si>
    <t>นาง ดวงเดือน เศษแสงศรี</t>
  </si>
  <si>
    <t>นาง นิตยา คล้ายแก้ว</t>
  </si>
  <si>
    <t>นาย พิรมย์ สกูลหรัง</t>
  </si>
  <si>
    <t>นาย อิสรา ปุราโส</t>
  </si>
  <si>
    <t>นาย ไพสิฐ เลิศพุทธิพงศ์พร</t>
  </si>
  <si>
    <t>นาย วิชิต เชียรวิทยาคุณ</t>
  </si>
  <si>
    <t>นาย การุณย์ ไชโยราษฎร์</t>
  </si>
  <si>
    <t>นาย สุทัศน์ เจนวิถีสุข</t>
  </si>
  <si>
    <t>นาย ภาดา จึงวิโรจน์</t>
  </si>
  <si>
    <t>นาย จีระศักดิ์ พวงจำปี</t>
  </si>
  <si>
    <t>นาย วิระชัย แบขุนทด</t>
  </si>
  <si>
    <t>นาย สมเด็จ จำปี</t>
  </si>
  <si>
    <t>นาย สานนท์ ศรีวบุตร</t>
  </si>
  <si>
    <t>นาย ชัยรัตน์ แก้ววงษา</t>
  </si>
  <si>
    <t>นาย รัศมี นันทนิ</t>
  </si>
  <si>
    <t>นาย สุธน กมลบูรณ์</t>
  </si>
  <si>
    <t>นาย นพดล อุทานนท์</t>
  </si>
  <si>
    <t>นาย ปรีชา สมาศิลป์</t>
  </si>
  <si>
    <t>นาย สัมฤทธิ์ ฐิติญาณ</t>
  </si>
  <si>
    <t>นาย พิศณุ ไตละนันทน์</t>
  </si>
  <si>
    <t>นาย สุทธิเวทย์ สามวัง</t>
  </si>
  <si>
    <t>นาย ศึกษาพร สุนทรเกตุ</t>
  </si>
  <si>
    <t>นาย วีระศักดิ์ ประสานศรี</t>
  </si>
  <si>
    <t>นาย จุมพล ช่างอินทร์</t>
  </si>
  <si>
    <t>ปฏิบัติการ</t>
  </si>
  <si>
    <t>นาย วรมัน วงศ์อารยธรรม</t>
  </si>
  <si>
    <t>นางสาว สมร ทองโคกสี</t>
  </si>
  <si>
    <t>นาย จรัส เต็มเมธาวิทยาเลิศ</t>
  </si>
  <si>
    <t>นาย สุทิน เขตกระโทก</t>
  </si>
  <si>
    <t>นาย สถาพร ปัททุม</t>
  </si>
  <si>
    <t>นาย สุรศักดิ์ นัสบุสย์</t>
  </si>
  <si>
    <t>นาย ชัยเลิศ หัวเมืองแก้ว</t>
  </si>
  <si>
    <t>เจ้าพนักงานป่าไม้</t>
  </si>
  <si>
    <t>อาวุโส</t>
  </si>
  <si>
    <t>นาย วิบูลย์ จันทร์ธานี</t>
  </si>
  <si>
    <t>นาย วีระ มานิสสรณ์</t>
  </si>
  <si>
    <t>นาย ธวัช คะชา</t>
  </si>
  <si>
    <t>นาย จำเลือง ด้วงนิล</t>
  </si>
  <si>
    <t>นาย ชัชวาล เอื้อสุวรรณ</t>
  </si>
  <si>
    <t>นาย ศราวุธ ศรีดาวงษ์</t>
  </si>
  <si>
    <t>ชำนาญงาน</t>
  </si>
  <si>
    <t>นาย ธวัช ปู่อาจ</t>
  </si>
  <si>
    <t>นาย ราชันต์ พริบไหว</t>
  </si>
  <si>
    <t>นาย นพคุณ วงศ์สง่า</t>
  </si>
  <si>
    <t>นาย สุรพล ศรียางคุย</t>
  </si>
  <si>
    <t>นาย ชาญณรงค์ เหล่าสูงเนิน</t>
  </si>
  <si>
    <t>นาย สุรพงษ์ อนุชน</t>
  </si>
  <si>
    <t>นาย อดิศักดิ์ วรามิตร</t>
  </si>
  <si>
    <t>นาย วิระชัย อัคราช</t>
  </si>
  <si>
    <t>นาย ภูสิทธิ ชูสกุลชาติ</t>
  </si>
  <si>
    <t>นาย ไพรัช ราชกิจ</t>
  </si>
  <si>
    <t>นาย ชัยพร พูลเพิ่ม</t>
  </si>
  <si>
    <t>นาย พีรวัศ เทกมล</t>
  </si>
  <si>
    <t>นาย ชัยพิชิต สอนสมนึก</t>
  </si>
  <si>
    <t>นาย ไสว ดงขาว</t>
  </si>
  <si>
    <t>นาย สุวรรณชัย ชาญวารินทร์</t>
  </si>
  <si>
    <t>นายช่างสำรวจ</t>
  </si>
  <si>
    <t>นาย นิรันดร โพธิ์กระจ่าง</t>
  </si>
  <si>
    <t>นาย กิตติกูล แก้วเปรม</t>
  </si>
  <si>
    <t>นาย ไพโรจน์ ตันมิ่ง</t>
  </si>
  <si>
    <t>นาย สุนทร ไสยวงศ์</t>
  </si>
  <si>
    <t>นาย ธานินทร์ สุรพันธ์พิชิต</t>
  </si>
  <si>
    <t>นาย ราชัน ศรีวงษ์</t>
  </si>
  <si>
    <t>นาย ธนา ศรีจำเริญ</t>
  </si>
  <si>
    <t>นาย พิชัย อาฤทธิ์</t>
  </si>
  <si>
    <t>นาย ณัฐวุฒิ วงษ์สวัสดิ์</t>
  </si>
  <si>
    <t>นาย ลิขิต ปล่องนิราส</t>
  </si>
  <si>
    <t>นาย ดุสิต ตาบ้านคู่</t>
  </si>
  <si>
    <t>นาย ทวีสิทธิ์ แก้วนิสสัย</t>
  </si>
  <si>
    <t>นาย กิตติศักดิ์ นามมีฤทธิ์</t>
  </si>
  <si>
    <t>นาย นิกร นิทัศน์</t>
  </si>
  <si>
    <t>นาย สถิตย์ ศรีสัมพันธ์</t>
  </si>
  <si>
    <t>นาย ยุทธ สอนบุญ</t>
  </si>
  <si>
    <t>นาย สมชาย จันทร์ชนะ</t>
  </si>
  <si>
    <t>นาย สหพล ชาทองยศ</t>
  </si>
  <si>
    <t>นาย ชูเกียรติ สง่าศรี</t>
  </si>
  <si>
    <t>นาย วีระ วาดเขียน</t>
  </si>
  <si>
    <t>นาย มนตรี คำประเสริฐ</t>
  </si>
  <si>
    <t>นาย สมภพ ขันศรี</t>
  </si>
  <si>
    <t>นาย บุญรักษา คะศรีทอง</t>
  </si>
  <si>
    <t>นาย สุริโย ไตรนิรันดร</t>
  </si>
  <si>
    <t>นาย วิชัย วงค์แสนสี</t>
  </si>
  <si>
    <t>นาย ไมตรี สุดมี</t>
  </si>
  <si>
    <t>นาย สุรัตน์ วิเศษลา</t>
  </si>
  <si>
    <t>นาย นิพนธ์ วงศ์กาฬสินธุ์</t>
  </si>
  <si>
    <t>นาย จิโรจ เดชแพง</t>
  </si>
  <si>
    <t>นาย คมศักดิ์ ขันธ์ละ</t>
  </si>
  <si>
    <t>นาย อมฤต โล่อมรินทร์ชัย</t>
  </si>
  <si>
    <t>นาย สงกรานต์ เรือนคำ</t>
  </si>
  <si>
    <t>นางสาว น้ำฝน จันทร์ดี</t>
  </si>
  <si>
    <t>เจ้าพนักงานธุรการ</t>
  </si>
  <si>
    <t>ปฎิบัติงาน</t>
  </si>
  <si>
    <t>รวมเงินที่ใช้เลื่อนเงินเดือน</t>
  </si>
  <si>
    <t>กรอบวงเงินที่ได้รับจัดสรร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</si>
</sst>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0" fillId="20" borderId="5" applyNumberFormat="0" applyAlignment="0" applyProtection="0"/>
    <xf numFmtId="0" fontId="0" fillId="32" borderId="6" applyNumberFormat="0" applyFont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8"/>
  <sheetViews>
    <sheetView tabSelected="1" zoomScalePageLayoutView="0" workbookViewId="0" topLeftCell="A1">
      <selection activeCell="J7" sqref="J7"/>
    </sheetView>
  </sheetViews>
  <sheetFormatPr defaultColWidth="9.140625" defaultRowHeight="15"/>
  <sheetData>
    <row r="1" spans="1:5" ht="14.25">
      <c r="A1" t="s">
        <v>0</v>
      </c>
      <c r="B1" t="s">
        <v>0</v>
      </c>
      <c r="C1" t="s">
        <v>0</v>
      </c>
      <c r="D1" t="s">
        <v>0</v>
      </c>
      <c r="E1" t="s">
        <v>1</v>
      </c>
    </row>
    <row r="2" spans="1:6" ht="14.25">
      <c r="A2" t="s">
        <v>0</v>
      </c>
      <c r="B2" t="s">
        <v>0</v>
      </c>
      <c r="C2" t="s">
        <v>0</v>
      </c>
      <c r="D2" t="s">
        <v>0</v>
      </c>
      <c r="E2" t="s">
        <v>0</v>
      </c>
      <c r="F2" t="s">
        <v>0</v>
      </c>
    </row>
    <row r="3" spans="1:6" ht="14.25">
      <c r="A3" t="s">
        <v>0</v>
      </c>
      <c r="B3" t="s">
        <v>0</v>
      </c>
      <c r="C3" t="s">
        <v>0</v>
      </c>
      <c r="D3" t="s">
        <v>0</v>
      </c>
      <c r="E3" t="s">
        <v>0</v>
      </c>
      <c r="F3" t="s">
        <v>2</v>
      </c>
    </row>
    <row r="4" spans="1:6" ht="14.25">
      <c r="A4" t="s">
        <v>0</v>
      </c>
      <c r="B4" t="s">
        <v>0</v>
      </c>
      <c r="C4" t="s">
        <v>0</v>
      </c>
      <c r="D4" t="s">
        <v>0</v>
      </c>
      <c r="E4" t="s">
        <v>0</v>
      </c>
      <c r="F4" t="s">
        <v>0</v>
      </c>
    </row>
    <row r="5" spans="1:17" ht="14.25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J5" t="s">
        <v>11</v>
      </c>
      <c r="K5" t="s">
        <v>12</v>
      </c>
      <c r="L5" t="s">
        <v>13</v>
      </c>
      <c r="O5" t="s">
        <v>14</v>
      </c>
      <c r="P5" t="s">
        <v>15</v>
      </c>
      <c r="Q5" t="s">
        <v>16</v>
      </c>
    </row>
    <row r="6" spans="1:16" ht="14.25">
      <c r="A6" t="s">
        <v>17</v>
      </c>
      <c r="B6" t="s">
        <v>0</v>
      </c>
      <c r="C6" t="s">
        <v>0</v>
      </c>
      <c r="D6" t="s">
        <v>0</v>
      </c>
      <c r="E6" t="s">
        <v>18</v>
      </c>
      <c r="F6" t="s">
        <v>19</v>
      </c>
      <c r="G6" t="s">
        <v>20</v>
      </c>
      <c r="H6" t="s">
        <v>21</v>
      </c>
      <c r="I6" t="s">
        <v>22</v>
      </c>
      <c r="J6" t="s">
        <v>23</v>
      </c>
      <c r="K6" t="s">
        <v>24</v>
      </c>
      <c r="L6" t="s">
        <v>14</v>
      </c>
      <c r="M6" t="s">
        <v>25</v>
      </c>
      <c r="N6" t="s">
        <v>26</v>
      </c>
      <c r="O6" t="s">
        <v>27</v>
      </c>
      <c r="P6" t="s">
        <v>28</v>
      </c>
    </row>
    <row r="7" spans="1:17" ht="14.25">
      <c r="A7" t="str">
        <f>TEXT(3100504153386,"0000000000000")</f>
        <v>3100504153386</v>
      </c>
      <c r="B7" t="s">
        <v>29</v>
      </c>
      <c r="C7" t="str">
        <f>TEXT(193,"0000000")</f>
        <v>0000193</v>
      </c>
      <c r="D7" t="s">
        <v>30</v>
      </c>
      <c r="E7" t="s">
        <v>31</v>
      </c>
      <c r="F7">
        <v>31280</v>
      </c>
      <c r="G7">
        <v>36020</v>
      </c>
      <c r="H7">
        <v>30600</v>
      </c>
      <c r="K7">
        <f aca="true" t="shared" si="0" ref="K7:K38">ROUNDUP(($H7*$J7/100),-1)</f>
        <v>0</v>
      </c>
      <c r="L7">
        <f aca="true" t="shared" si="1" ref="L7:L38">IF($F7+$K7&lt;=$G7,$K7,$G7-$F7)</f>
        <v>0</v>
      </c>
      <c r="M7">
        <f aca="true" t="shared" si="2" ref="M7:M38">IF($F7+$K7&lt;=$G7,0,($H7*$J7/100)-$L7)</f>
        <v>0</v>
      </c>
      <c r="N7">
        <f aca="true" t="shared" si="3" ref="N7:N38">$L7+$M7</f>
        <v>0</v>
      </c>
      <c r="O7">
        <f aca="true" t="shared" si="4" ref="O7:O38">IF($F7+$K7&lt;=$G7,$F7+$K7,$G7)</f>
        <v>31280</v>
      </c>
      <c r="P7" t="s">
        <v>0</v>
      </c>
      <c r="Q7" t="s">
        <v>0</v>
      </c>
    </row>
    <row r="8" spans="1:17" ht="14.25">
      <c r="A8" t="str">
        <f>TEXT(3430500407674,"0000000000000")</f>
        <v>3430500407674</v>
      </c>
      <c r="B8" t="s">
        <v>32</v>
      </c>
      <c r="C8" t="str">
        <f>TEXT(429,"0000000")</f>
        <v>0000429</v>
      </c>
      <c r="D8" t="s">
        <v>30</v>
      </c>
      <c r="E8" t="s">
        <v>31</v>
      </c>
      <c r="F8">
        <v>18100</v>
      </c>
      <c r="G8">
        <v>36020</v>
      </c>
      <c r="H8">
        <v>20350</v>
      </c>
      <c r="K8">
        <f t="shared" si="0"/>
        <v>0</v>
      </c>
      <c r="L8">
        <f t="shared" si="1"/>
        <v>0</v>
      </c>
      <c r="M8">
        <f t="shared" si="2"/>
        <v>0</v>
      </c>
      <c r="N8">
        <f t="shared" si="3"/>
        <v>0</v>
      </c>
      <c r="O8">
        <f t="shared" si="4"/>
        <v>18100</v>
      </c>
      <c r="P8" t="s">
        <v>0</v>
      </c>
      <c r="Q8" t="s">
        <v>0</v>
      </c>
    </row>
    <row r="9" spans="1:17" ht="14.25">
      <c r="A9" t="str">
        <f>TEXT(3490500151424,"0000000000000")</f>
        <v>3490500151424</v>
      </c>
      <c r="B9" t="s">
        <v>33</v>
      </c>
      <c r="C9" t="str">
        <f>TEXT(746,"0000000")</f>
        <v>0000746</v>
      </c>
      <c r="D9" t="s">
        <v>30</v>
      </c>
      <c r="E9" t="s">
        <v>31</v>
      </c>
      <c r="F9">
        <v>26460</v>
      </c>
      <c r="G9">
        <v>36020</v>
      </c>
      <c r="H9">
        <v>30600</v>
      </c>
      <c r="K9">
        <f t="shared" si="0"/>
        <v>0</v>
      </c>
      <c r="L9">
        <f t="shared" si="1"/>
        <v>0</v>
      </c>
      <c r="M9">
        <f t="shared" si="2"/>
        <v>0</v>
      </c>
      <c r="N9">
        <f t="shared" si="3"/>
        <v>0</v>
      </c>
      <c r="O9">
        <f t="shared" si="4"/>
        <v>26460</v>
      </c>
      <c r="P9" t="s">
        <v>0</v>
      </c>
      <c r="Q9" t="s">
        <v>0</v>
      </c>
    </row>
    <row r="10" spans="1:17" ht="14.25">
      <c r="A10" t="str">
        <f>TEXT(3850100254907,"0000000000000")</f>
        <v>3850100254907</v>
      </c>
      <c r="B10" t="s">
        <v>34</v>
      </c>
      <c r="C10" t="str">
        <f>TEXT(864,"0000000")</f>
        <v>0000864</v>
      </c>
      <c r="D10" t="s">
        <v>30</v>
      </c>
      <c r="E10" t="s">
        <v>31</v>
      </c>
      <c r="F10">
        <v>18210</v>
      </c>
      <c r="G10">
        <v>36020</v>
      </c>
      <c r="H10">
        <v>20350</v>
      </c>
      <c r="K10">
        <f t="shared" si="0"/>
        <v>0</v>
      </c>
      <c r="L10">
        <f t="shared" si="1"/>
        <v>0</v>
      </c>
      <c r="M10">
        <f t="shared" si="2"/>
        <v>0</v>
      </c>
      <c r="N10">
        <f t="shared" si="3"/>
        <v>0</v>
      </c>
      <c r="O10">
        <f t="shared" si="4"/>
        <v>18210</v>
      </c>
      <c r="P10" t="s">
        <v>0</v>
      </c>
      <c r="Q10" t="s">
        <v>0</v>
      </c>
    </row>
    <row r="11" spans="1:17" ht="14.25">
      <c r="A11" t="str">
        <f>TEXT(3460700823591,"0000000000000")</f>
        <v>3460700823591</v>
      </c>
      <c r="B11" t="s">
        <v>35</v>
      </c>
      <c r="C11" t="str">
        <f>TEXT(889,"0000000")</f>
        <v>0000889</v>
      </c>
      <c r="D11" t="s">
        <v>30</v>
      </c>
      <c r="E11" t="s">
        <v>31</v>
      </c>
      <c r="F11">
        <v>18990</v>
      </c>
      <c r="G11">
        <v>36020</v>
      </c>
      <c r="H11">
        <v>20350</v>
      </c>
      <c r="K11">
        <f t="shared" si="0"/>
        <v>0</v>
      </c>
      <c r="L11">
        <f t="shared" si="1"/>
        <v>0</v>
      </c>
      <c r="M11">
        <f t="shared" si="2"/>
        <v>0</v>
      </c>
      <c r="N11">
        <f t="shared" si="3"/>
        <v>0</v>
      </c>
      <c r="O11">
        <f t="shared" si="4"/>
        <v>18990</v>
      </c>
      <c r="P11" t="s">
        <v>0</v>
      </c>
      <c r="Q11" t="s">
        <v>0</v>
      </c>
    </row>
    <row r="12" spans="1:17" ht="14.25">
      <c r="A12" t="str">
        <f>TEXT(3560500620393,"0000000000000")</f>
        <v>3560500620393</v>
      </c>
      <c r="B12" t="s">
        <v>36</v>
      </c>
      <c r="C12" t="str">
        <f>TEXT(894,"0000000")</f>
        <v>0000894</v>
      </c>
      <c r="D12" t="s">
        <v>30</v>
      </c>
      <c r="E12" t="s">
        <v>31</v>
      </c>
      <c r="F12">
        <v>30240</v>
      </c>
      <c r="G12">
        <v>36020</v>
      </c>
      <c r="H12">
        <v>30600</v>
      </c>
      <c r="K12">
        <f t="shared" si="0"/>
        <v>0</v>
      </c>
      <c r="L12">
        <f t="shared" si="1"/>
        <v>0</v>
      </c>
      <c r="M12">
        <f t="shared" si="2"/>
        <v>0</v>
      </c>
      <c r="N12">
        <f t="shared" si="3"/>
        <v>0</v>
      </c>
      <c r="O12">
        <f t="shared" si="4"/>
        <v>30240</v>
      </c>
      <c r="P12" t="s">
        <v>0</v>
      </c>
      <c r="Q12" t="s">
        <v>0</v>
      </c>
    </row>
    <row r="13" spans="1:17" ht="14.25">
      <c r="A13" t="str">
        <f>TEXT(3479900079800,"0000000000000")</f>
        <v>3479900079800</v>
      </c>
      <c r="B13" t="s">
        <v>37</v>
      </c>
      <c r="C13" t="str">
        <f>TEXT(1038,"0000000")</f>
        <v>0001038</v>
      </c>
      <c r="D13" t="s">
        <v>30</v>
      </c>
      <c r="E13" t="s">
        <v>31</v>
      </c>
      <c r="F13">
        <v>29030</v>
      </c>
      <c r="G13">
        <v>36020</v>
      </c>
      <c r="H13">
        <v>30600</v>
      </c>
      <c r="K13">
        <f t="shared" si="0"/>
        <v>0</v>
      </c>
      <c r="L13">
        <f t="shared" si="1"/>
        <v>0</v>
      </c>
      <c r="M13">
        <f t="shared" si="2"/>
        <v>0</v>
      </c>
      <c r="N13">
        <f t="shared" si="3"/>
        <v>0</v>
      </c>
      <c r="O13">
        <f t="shared" si="4"/>
        <v>29030</v>
      </c>
      <c r="P13" t="s">
        <v>0</v>
      </c>
      <c r="Q13" t="s">
        <v>0</v>
      </c>
    </row>
    <row r="14" spans="1:17" ht="14.25">
      <c r="A14" t="str">
        <f>TEXT(3400501094696,"0000000000000")</f>
        <v>3400501094696</v>
      </c>
      <c r="B14" t="s">
        <v>38</v>
      </c>
      <c r="C14" t="str">
        <f>TEXT(1039,"0000000")</f>
        <v>0001039</v>
      </c>
      <c r="D14" t="s">
        <v>30</v>
      </c>
      <c r="E14" t="s">
        <v>31</v>
      </c>
      <c r="F14">
        <v>21490</v>
      </c>
      <c r="G14">
        <v>36020</v>
      </c>
      <c r="H14">
        <v>20350</v>
      </c>
      <c r="K14">
        <f t="shared" si="0"/>
        <v>0</v>
      </c>
      <c r="L14">
        <f t="shared" si="1"/>
        <v>0</v>
      </c>
      <c r="M14">
        <f t="shared" si="2"/>
        <v>0</v>
      </c>
      <c r="N14">
        <f t="shared" si="3"/>
        <v>0</v>
      </c>
      <c r="O14">
        <f t="shared" si="4"/>
        <v>21490</v>
      </c>
      <c r="P14" t="s">
        <v>0</v>
      </c>
      <c r="Q14" t="s">
        <v>0</v>
      </c>
    </row>
    <row r="15" spans="1:17" ht="14.25">
      <c r="A15" t="str">
        <f>TEXT(3540400690667,"0000000000000")</f>
        <v>3540400690667</v>
      </c>
      <c r="B15" t="s">
        <v>39</v>
      </c>
      <c r="C15" t="str">
        <f>TEXT(1043,"0000000")</f>
        <v>0001043</v>
      </c>
      <c r="D15" t="s">
        <v>30</v>
      </c>
      <c r="E15" t="s">
        <v>31</v>
      </c>
      <c r="F15">
        <v>26800</v>
      </c>
      <c r="G15">
        <v>36020</v>
      </c>
      <c r="H15">
        <v>30600</v>
      </c>
      <c r="K15">
        <f t="shared" si="0"/>
        <v>0</v>
      </c>
      <c r="L15">
        <f t="shared" si="1"/>
        <v>0</v>
      </c>
      <c r="M15">
        <f t="shared" si="2"/>
        <v>0</v>
      </c>
      <c r="N15">
        <f t="shared" si="3"/>
        <v>0</v>
      </c>
      <c r="O15">
        <f t="shared" si="4"/>
        <v>26800</v>
      </c>
      <c r="P15" t="s">
        <v>0</v>
      </c>
      <c r="Q15" t="s">
        <v>0</v>
      </c>
    </row>
    <row r="16" spans="1:17" ht="14.25">
      <c r="A16" t="str">
        <f>TEXT(3419900298595,"0000000000000")</f>
        <v>3419900298595</v>
      </c>
      <c r="B16" t="s">
        <v>40</v>
      </c>
      <c r="C16" t="str">
        <f>TEXT(1069,"0000000")</f>
        <v>0001069</v>
      </c>
      <c r="D16" t="s">
        <v>30</v>
      </c>
      <c r="E16" t="s">
        <v>31</v>
      </c>
      <c r="F16">
        <v>36020</v>
      </c>
      <c r="G16">
        <v>36020</v>
      </c>
      <c r="H16">
        <v>30600</v>
      </c>
      <c r="K16">
        <f t="shared" si="0"/>
        <v>0</v>
      </c>
      <c r="L16">
        <f t="shared" si="1"/>
        <v>0</v>
      </c>
      <c r="M16">
        <f t="shared" si="2"/>
        <v>0</v>
      </c>
      <c r="N16">
        <f t="shared" si="3"/>
        <v>0</v>
      </c>
      <c r="O16">
        <f t="shared" si="4"/>
        <v>36020</v>
      </c>
      <c r="P16" t="s">
        <v>0</v>
      </c>
      <c r="Q16" t="s">
        <v>0</v>
      </c>
    </row>
    <row r="17" spans="1:17" ht="14.25">
      <c r="A17" t="str">
        <f>TEXT(3229900055724,"0000000000000")</f>
        <v>3229900055724</v>
      </c>
      <c r="B17" t="s">
        <v>41</v>
      </c>
      <c r="C17" t="str">
        <f>TEXT(1071,"0000000")</f>
        <v>0001071</v>
      </c>
      <c r="D17" t="s">
        <v>30</v>
      </c>
      <c r="E17" t="s">
        <v>31</v>
      </c>
      <c r="F17">
        <v>36020</v>
      </c>
      <c r="G17">
        <v>36020</v>
      </c>
      <c r="H17">
        <v>30600</v>
      </c>
      <c r="K17">
        <f t="shared" si="0"/>
        <v>0</v>
      </c>
      <c r="L17">
        <f t="shared" si="1"/>
        <v>0</v>
      </c>
      <c r="M17">
        <f t="shared" si="2"/>
        <v>0</v>
      </c>
      <c r="N17">
        <f t="shared" si="3"/>
        <v>0</v>
      </c>
      <c r="O17">
        <f t="shared" si="4"/>
        <v>36020</v>
      </c>
      <c r="P17" t="s">
        <v>0</v>
      </c>
      <c r="Q17" t="s">
        <v>0</v>
      </c>
    </row>
    <row r="18" spans="1:17" ht="14.25">
      <c r="A18" t="str">
        <f>TEXT(3459900287275,"0000000000000")</f>
        <v>3459900287275</v>
      </c>
      <c r="B18" t="s">
        <v>42</v>
      </c>
      <c r="C18" t="str">
        <f>TEXT(1072,"0000000")</f>
        <v>0001072</v>
      </c>
      <c r="D18" t="s">
        <v>30</v>
      </c>
      <c r="E18" t="s">
        <v>31</v>
      </c>
      <c r="F18">
        <v>29030</v>
      </c>
      <c r="G18">
        <v>36020</v>
      </c>
      <c r="H18">
        <v>30600</v>
      </c>
      <c r="K18">
        <f t="shared" si="0"/>
        <v>0</v>
      </c>
      <c r="L18">
        <f t="shared" si="1"/>
        <v>0</v>
      </c>
      <c r="M18">
        <f t="shared" si="2"/>
        <v>0</v>
      </c>
      <c r="N18">
        <f t="shared" si="3"/>
        <v>0</v>
      </c>
      <c r="O18">
        <f t="shared" si="4"/>
        <v>29030</v>
      </c>
      <c r="P18" t="s">
        <v>0</v>
      </c>
      <c r="Q18" t="s">
        <v>0</v>
      </c>
    </row>
    <row r="19" spans="1:17" ht="14.25">
      <c r="A19" t="str">
        <f>TEXT(3320200216106,"0000000000000")</f>
        <v>3320200216106</v>
      </c>
      <c r="B19" t="s">
        <v>43</v>
      </c>
      <c r="C19" t="str">
        <f>TEXT(1074,"0000000")</f>
        <v>0001074</v>
      </c>
      <c r="D19" t="s">
        <v>30</v>
      </c>
      <c r="E19" t="s">
        <v>31</v>
      </c>
      <c r="F19">
        <v>19420</v>
      </c>
      <c r="G19">
        <v>36020</v>
      </c>
      <c r="H19">
        <v>20350</v>
      </c>
      <c r="K19">
        <f t="shared" si="0"/>
        <v>0</v>
      </c>
      <c r="L19">
        <f t="shared" si="1"/>
        <v>0</v>
      </c>
      <c r="M19">
        <f t="shared" si="2"/>
        <v>0</v>
      </c>
      <c r="N19">
        <f t="shared" si="3"/>
        <v>0</v>
      </c>
      <c r="O19">
        <f t="shared" si="4"/>
        <v>19420</v>
      </c>
      <c r="P19" t="s">
        <v>0</v>
      </c>
      <c r="Q19" t="s">
        <v>0</v>
      </c>
    </row>
    <row r="20" spans="1:17" ht="14.25">
      <c r="A20" t="str">
        <f>TEXT(3139900024137,"0000000000000")</f>
        <v>3139900024137</v>
      </c>
      <c r="B20" t="s">
        <v>44</v>
      </c>
      <c r="C20" t="str">
        <f>TEXT(1075,"0000000")</f>
        <v>0001075</v>
      </c>
      <c r="D20" t="s">
        <v>30</v>
      </c>
      <c r="E20" t="s">
        <v>31</v>
      </c>
      <c r="F20">
        <v>29700</v>
      </c>
      <c r="G20">
        <v>36020</v>
      </c>
      <c r="H20">
        <v>30600</v>
      </c>
      <c r="K20">
        <f t="shared" si="0"/>
        <v>0</v>
      </c>
      <c r="L20">
        <f t="shared" si="1"/>
        <v>0</v>
      </c>
      <c r="M20">
        <f t="shared" si="2"/>
        <v>0</v>
      </c>
      <c r="N20">
        <f t="shared" si="3"/>
        <v>0</v>
      </c>
      <c r="O20">
        <f t="shared" si="4"/>
        <v>29700</v>
      </c>
      <c r="P20" t="s">
        <v>0</v>
      </c>
      <c r="Q20" t="s">
        <v>0</v>
      </c>
    </row>
    <row r="21" spans="1:17" ht="14.25">
      <c r="A21" t="str">
        <f>TEXT(3141300122190,"0000000000000")</f>
        <v>3141300122190</v>
      </c>
      <c r="B21" t="s">
        <v>45</v>
      </c>
      <c r="C21" t="str">
        <f>TEXT(1077,"0000000")</f>
        <v>0001077</v>
      </c>
      <c r="D21" t="s">
        <v>30</v>
      </c>
      <c r="E21" t="s">
        <v>31</v>
      </c>
      <c r="F21">
        <v>30550</v>
      </c>
      <c r="G21">
        <v>36020</v>
      </c>
      <c r="H21">
        <v>30600</v>
      </c>
      <c r="K21">
        <f t="shared" si="0"/>
        <v>0</v>
      </c>
      <c r="L21">
        <f t="shared" si="1"/>
        <v>0</v>
      </c>
      <c r="M21">
        <f t="shared" si="2"/>
        <v>0</v>
      </c>
      <c r="N21">
        <f t="shared" si="3"/>
        <v>0</v>
      </c>
      <c r="O21">
        <f t="shared" si="4"/>
        <v>30550</v>
      </c>
      <c r="P21" t="s">
        <v>0</v>
      </c>
      <c r="Q21" t="s">
        <v>0</v>
      </c>
    </row>
    <row r="22" spans="1:17" ht="14.25">
      <c r="A22" t="str">
        <f>TEXT(3100900200727,"0000000000000")</f>
        <v>3100900200727</v>
      </c>
      <c r="B22" t="s">
        <v>46</v>
      </c>
      <c r="C22" t="str">
        <f>TEXT(1703,"0000000")</f>
        <v>0001703</v>
      </c>
      <c r="D22" t="s">
        <v>30</v>
      </c>
      <c r="E22" t="s">
        <v>31</v>
      </c>
      <c r="F22">
        <v>33940</v>
      </c>
      <c r="G22">
        <v>36020</v>
      </c>
      <c r="H22">
        <v>30600</v>
      </c>
      <c r="K22">
        <f t="shared" si="0"/>
        <v>0</v>
      </c>
      <c r="L22">
        <f t="shared" si="1"/>
        <v>0</v>
      </c>
      <c r="M22">
        <f t="shared" si="2"/>
        <v>0</v>
      </c>
      <c r="N22">
        <f t="shared" si="3"/>
        <v>0</v>
      </c>
      <c r="O22">
        <f t="shared" si="4"/>
        <v>33940</v>
      </c>
      <c r="P22" t="s">
        <v>0</v>
      </c>
      <c r="Q22" t="s">
        <v>0</v>
      </c>
    </row>
    <row r="23" spans="1:17" ht="14.25">
      <c r="A23" t="str">
        <f>TEXT(3901200075231,"0000000000000")</f>
        <v>3901200075231</v>
      </c>
      <c r="B23" t="s">
        <v>47</v>
      </c>
      <c r="C23" t="str">
        <f>TEXT(1705,"0000000")</f>
        <v>0001705</v>
      </c>
      <c r="D23" t="s">
        <v>30</v>
      </c>
      <c r="E23" t="s">
        <v>31</v>
      </c>
      <c r="F23">
        <v>29490</v>
      </c>
      <c r="G23">
        <v>36020</v>
      </c>
      <c r="H23">
        <v>30600</v>
      </c>
      <c r="K23">
        <f t="shared" si="0"/>
        <v>0</v>
      </c>
      <c r="L23">
        <f t="shared" si="1"/>
        <v>0</v>
      </c>
      <c r="M23">
        <f t="shared" si="2"/>
        <v>0</v>
      </c>
      <c r="N23">
        <f t="shared" si="3"/>
        <v>0</v>
      </c>
      <c r="O23">
        <f t="shared" si="4"/>
        <v>29490</v>
      </c>
      <c r="P23" t="s">
        <v>0</v>
      </c>
      <c r="Q23" t="s">
        <v>0</v>
      </c>
    </row>
    <row r="24" spans="1:17" ht="14.25">
      <c r="A24" t="str">
        <f>TEXT(3410400382289,"0000000000000")</f>
        <v>3410400382289</v>
      </c>
      <c r="B24" t="s">
        <v>48</v>
      </c>
      <c r="C24" t="str">
        <f>TEXT(1802,"0000000")</f>
        <v>0001802</v>
      </c>
      <c r="D24" t="s">
        <v>30</v>
      </c>
      <c r="E24" t="s">
        <v>31</v>
      </c>
      <c r="F24">
        <v>23620</v>
      </c>
      <c r="G24">
        <v>36020</v>
      </c>
      <c r="H24">
        <v>20350</v>
      </c>
      <c r="K24">
        <f t="shared" si="0"/>
        <v>0</v>
      </c>
      <c r="L24">
        <f t="shared" si="1"/>
        <v>0</v>
      </c>
      <c r="M24">
        <f t="shared" si="2"/>
        <v>0</v>
      </c>
      <c r="N24">
        <f t="shared" si="3"/>
        <v>0</v>
      </c>
      <c r="O24">
        <f t="shared" si="4"/>
        <v>23620</v>
      </c>
      <c r="P24" t="s">
        <v>0</v>
      </c>
      <c r="Q24" t="s">
        <v>0</v>
      </c>
    </row>
    <row r="25" spans="1:17" ht="14.25">
      <c r="A25" t="str">
        <f>TEXT(3769900281096,"0000000000000")</f>
        <v>3769900281096</v>
      </c>
      <c r="B25" t="s">
        <v>49</v>
      </c>
      <c r="C25" t="str">
        <f>TEXT(1863,"0000000")</f>
        <v>0001863</v>
      </c>
      <c r="D25" t="s">
        <v>30</v>
      </c>
      <c r="E25" t="s">
        <v>31</v>
      </c>
      <c r="F25">
        <v>31670</v>
      </c>
      <c r="G25">
        <v>36020</v>
      </c>
      <c r="H25">
        <v>30600</v>
      </c>
      <c r="K25">
        <f t="shared" si="0"/>
        <v>0</v>
      </c>
      <c r="L25">
        <f t="shared" si="1"/>
        <v>0</v>
      </c>
      <c r="M25">
        <f t="shared" si="2"/>
        <v>0</v>
      </c>
      <c r="N25">
        <f t="shared" si="3"/>
        <v>0</v>
      </c>
      <c r="O25">
        <f t="shared" si="4"/>
        <v>31670</v>
      </c>
      <c r="P25" t="s">
        <v>0</v>
      </c>
      <c r="Q25" t="s">
        <v>0</v>
      </c>
    </row>
    <row r="26" spans="1:17" ht="14.25">
      <c r="A26" t="str">
        <f>TEXT(3100400563979,"0000000000000")</f>
        <v>3100400563979</v>
      </c>
      <c r="B26" t="s">
        <v>50</v>
      </c>
      <c r="C26" t="str">
        <f>TEXT(1865,"0000000")</f>
        <v>0001865</v>
      </c>
      <c r="D26" t="s">
        <v>30</v>
      </c>
      <c r="E26" t="s">
        <v>31</v>
      </c>
      <c r="F26">
        <v>36020</v>
      </c>
      <c r="G26">
        <v>36020</v>
      </c>
      <c r="H26">
        <v>30600</v>
      </c>
      <c r="K26">
        <f t="shared" si="0"/>
        <v>0</v>
      </c>
      <c r="L26">
        <f t="shared" si="1"/>
        <v>0</v>
      </c>
      <c r="M26">
        <f t="shared" si="2"/>
        <v>0</v>
      </c>
      <c r="N26">
        <f t="shared" si="3"/>
        <v>0</v>
      </c>
      <c r="O26">
        <f t="shared" si="4"/>
        <v>36020</v>
      </c>
      <c r="P26" t="s">
        <v>0</v>
      </c>
      <c r="Q26" t="s">
        <v>0</v>
      </c>
    </row>
    <row r="27" spans="1:17" ht="14.25">
      <c r="A27" t="str">
        <f>TEXT(3419900451466,"0000000000000")</f>
        <v>3419900451466</v>
      </c>
      <c r="B27" t="s">
        <v>51</v>
      </c>
      <c r="C27" t="str">
        <f>TEXT(1869,"0000000")</f>
        <v>0001869</v>
      </c>
      <c r="D27" t="s">
        <v>30</v>
      </c>
      <c r="E27" t="s">
        <v>31</v>
      </c>
      <c r="F27">
        <v>36020</v>
      </c>
      <c r="G27">
        <v>36020</v>
      </c>
      <c r="H27">
        <v>30600</v>
      </c>
      <c r="K27">
        <f t="shared" si="0"/>
        <v>0</v>
      </c>
      <c r="L27">
        <f t="shared" si="1"/>
        <v>0</v>
      </c>
      <c r="M27">
        <f t="shared" si="2"/>
        <v>0</v>
      </c>
      <c r="N27">
        <f t="shared" si="3"/>
        <v>0</v>
      </c>
      <c r="O27">
        <f t="shared" si="4"/>
        <v>36020</v>
      </c>
      <c r="P27" t="s">
        <v>0</v>
      </c>
      <c r="Q27" t="s">
        <v>0</v>
      </c>
    </row>
    <row r="28" spans="1:17" ht="14.25">
      <c r="A28" t="str">
        <f>TEXT(3709800121411,"0000000000000")</f>
        <v>3709800121411</v>
      </c>
      <c r="B28" t="s">
        <v>52</v>
      </c>
      <c r="C28" t="str">
        <f>TEXT(1871,"0000000")</f>
        <v>0001871</v>
      </c>
      <c r="D28" t="s">
        <v>30</v>
      </c>
      <c r="E28" t="s">
        <v>31</v>
      </c>
      <c r="F28">
        <v>36020</v>
      </c>
      <c r="G28">
        <v>36020</v>
      </c>
      <c r="H28">
        <v>30600</v>
      </c>
      <c r="K28">
        <f t="shared" si="0"/>
        <v>0</v>
      </c>
      <c r="L28">
        <f t="shared" si="1"/>
        <v>0</v>
      </c>
      <c r="M28">
        <f t="shared" si="2"/>
        <v>0</v>
      </c>
      <c r="N28">
        <f t="shared" si="3"/>
        <v>0</v>
      </c>
      <c r="O28">
        <f t="shared" si="4"/>
        <v>36020</v>
      </c>
      <c r="P28" t="s">
        <v>0</v>
      </c>
      <c r="Q28" t="s">
        <v>0</v>
      </c>
    </row>
    <row r="29" spans="1:17" ht="14.25">
      <c r="A29" t="str">
        <f>TEXT(3419900530978,"0000000000000")</f>
        <v>3419900530978</v>
      </c>
      <c r="B29" t="s">
        <v>53</v>
      </c>
      <c r="C29" t="str">
        <f>TEXT(1873,"0000000")</f>
        <v>0001873</v>
      </c>
      <c r="D29" t="s">
        <v>30</v>
      </c>
      <c r="E29" t="s">
        <v>31</v>
      </c>
      <c r="F29">
        <v>36020</v>
      </c>
      <c r="G29">
        <v>36020</v>
      </c>
      <c r="H29">
        <v>30600</v>
      </c>
      <c r="K29">
        <f t="shared" si="0"/>
        <v>0</v>
      </c>
      <c r="L29">
        <f t="shared" si="1"/>
        <v>0</v>
      </c>
      <c r="M29">
        <f t="shared" si="2"/>
        <v>0</v>
      </c>
      <c r="N29">
        <f t="shared" si="3"/>
        <v>0</v>
      </c>
      <c r="O29">
        <f t="shared" si="4"/>
        <v>36020</v>
      </c>
      <c r="P29" t="s">
        <v>0</v>
      </c>
      <c r="Q29" t="s">
        <v>0</v>
      </c>
    </row>
    <row r="30" spans="1:17" ht="14.25">
      <c r="A30" t="str">
        <f>TEXT(3609700220671,"0000000000000")</f>
        <v>3609700220671</v>
      </c>
      <c r="B30" t="s">
        <v>54</v>
      </c>
      <c r="C30" t="str">
        <f>TEXT(1874,"0000000")</f>
        <v>0001874</v>
      </c>
      <c r="D30" t="s">
        <v>30</v>
      </c>
      <c r="E30" t="s">
        <v>31</v>
      </c>
      <c r="F30">
        <v>29030</v>
      </c>
      <c r="G30">
        <v>36020</v>
      </c>
      <c r="H30">
        <v>30600</v>
      </c>
      <c r="K30">
        <f t="shared" si="0"/>
        <v>0</v>
      </c>
      <c r="L30">
        <f t="shared" si="1"/>
        <v>0</v>
      </c>
      <c r="M30">
        <f t="shared" si="2"/>
        <v>0</v>
      </c>
      <c r="N30">
        <f t="shared" si="3"/>
        <v>0</v>
      </c>
      <c r="O30">
        <f t="shared" si="4"/>
        <v>29030</v>
      </c>
      <c r="P30" t="s">
        <v>0</v>
      </c>
      <c r="Q30" t="s">
        <v>0</v>
      </c>
    </row>
    <row r="31" spans="1:17" ht="14.25">
      <c r="A31" t="str">
        <f>TEXT(3420300177462,"0000000000000")</f>
        <v>3420300177462</v>
      </c>
      <c r="B31" t="s">
        <v>55</v>
      </c>
      <c r="C31" t="str">
        <f>TEXT(2274,"0000000")</f>
        <v>0002274</v>
      </c>
      <c r="D31" t="s">
        <v>30</v>
      </c>
      <c r="E31" t="s">
        <v>31</v>
      </c>
      <c r="F31">
        <v>28950</v>
      </c>
      <c r="G31">
        <v>36020</v>
      </c>
      <c r="H31">
        <v>30600</v>
      </c>
      <c r="K31">
        <f t="shared" si="0"/>
        <v>0</v>
      </c>
      <c r="L31">
        <f t="shared" si="1"/>
        <v>0</v>
      </c>
      <c r="M31">
        <f t="shared" si="2"/>
        <v>0</v>
      </c>
      <c r="N31">
        <f t="shared" si="3"/>
        <v>0</v>
      </c>
      <c r="O31">
        <f t="shared" si="4"/>
        <v>28950</v>
      </c>
      <c r="P31" t="s">
        <v>0</v>
      </c>
      <c r="Q31" t="s">
        <v>0</v>
      </c>
    </row>
    <row r="32" spans="1:17" ht="14.25">
      <c r="A32" t="str">
        <f>TEXT(3410600869009,"0000000000000")</f>
        <v>3410600869009</v>
      </c>
      <c r="B32" t="s">
        <v>56</v>
      </c>
      <c r="C32" t="str">
        <f>TEXT(2279,"0000000")</f>
        <v>0002279</v>
      </c>
      <c r="D32" t="s">
        <v>30</v>
      </c>
      <c r="E32" t="s">
        <v>31</v>
      </c>
      <c r="F32">
        <v>30240</v>
      </c>
      <c r="G32">
        <v>36020</v>
      </c>
      <c r="H32">
        <v>30600</v>
      </c>
      <c r="K32">
        <f t="shared" si="0"/>
        <v>0</v>
      </c>
      <c r="L32">
        <f t="shared" si="1"/>
        <v>0</v>
      </c>
      <c r="M32">
        <f t="shared" si="2"/>
        <v>0</v>
      </c>
      <c r="N32">
        <f t="shared" si="3"/>
        <v>0</v>
      </c>
      <c r="O32">
        <f t="shared" si="4"/>
        <v>30240</v>
      </c>
      <c r="P32" t="s">
        <v>0</v>
      </c>
      <c r="Q32" t="s">
        <v>0</v>
      </c>
    </row>
    <row r="33" spans="1:17" ht="14.25">
      <c r="A33" t="str">
        <f>TEXT(3809900524729,"0000000000000")</f>
        <v>3809900524729</v>
      </c>
      <c r="B33" t="s">
        <v>57</v>
      </c>
      <c r="C33" t="str">
        <f>TEXT(2281,"0000000")</f>
        <v>0002281</v>
      </c>
      <c r="D33" t="s">
        <v>30</v>
      </c>
      <c r="E33" t="s">
        <v>31</v>
      </c>
      <c r="F33">
        <v>29550</v>
      </c>
      <c r="G33">
        <v>36020</v>
      </c>
      <c r="H33">
        <v>30600</v>
      </c>
      <c r="K33">
        <f t="shared" si="0"/>
        <v>0</v>
      </c>
      <c r="L33">
        <f t="shared" si="1"/>
        <v>0</v>
      </c>
      <c r="M33">
        <f t="shared" si="2"/>
        <v>0</v>
      </c>
      <c r="N33">
        <f t="shared" si="3"/>
        <v>0</v>
      </c>
      <c r="O33">
        <f t="shared" si="4"/>
        <v>29550</v>
      </c>
      <c r="P33" t="s">
        <v>0</v>
      </c>
      <c r="Q33" t="s">
        <v>0</v>
      </c>
    </row>
    <row r="34" spans="1:17" ht="14.25">
      <c r="A34" t="str">
        <f>TEXT(3549900094018,"0000000000000")</f>
        <v>3549900094018</v>
      </c>
      <c r="B34" t="s">
        <v>58</v>
      </c>
      <c r="C34" t="str">
        <f>TEXT(2289,"0000000")</f>
        <v>0002289</v>
      </c>
      <c r="D34" t="s">
        <v>30</v>
      </c>
      <c r="E34" t="s">
        <v>31</v>
      </c>
      <c r="F34">
        <v>30240</v>
      </c>
      <c r="G34">
        <v>36020</v>
      </c>
      <c r="H34">
        <v>30600</v>
      </c>
      <c r="K34">
        <f t="shared" si="0"/>
        <v>0</v>
      </c>
      <c r="L34">
        <f t="shared" si="1"/>
        <v>0</v>
      </c>
      <c r="M34">
        <f t="shared" si="2"/>
        <v>0</v>
      </c>
      <c r="N34">
        <f t="shared" si="3"/>
        <v>0</v>
      </c>
      <c r="O34">
        <f t="shared" si="4"/>
        <v>30240</v>
      </c>
      <c r="P34" t="s">
        <v>0</v>
      </c>
      <c r="Q34" t="s">
        <v>0</v>
      </c>
    </row>
    <row r="35" spans="1:17" ht="14.25">
      <c r="A35" t="str">
        <f>TEXT(3100200072327,"0000000000000")</f>
        <v>3100200072327</v>
      </c>
      <c r="B35" t="s">
        <v>59</v>
      </c>
      <c r="C35" t="str">
        <f>TEXT(2292,"0000000")</f>
        <v>0002292</v>
      </c>
      <c r="D35" t="s">
        <v>30</v>
      </c>
      <c r="E35" t="s">
        <v>31</v>
      </c>
      <c r="F35">
        <v>33250</v>
      </c>
      <c r="G35">
        <v>36020</v>
      </c>
      <c r="H35">
        <v>30600</v>
      </c>
      <c r="K35">
        <f t="shared" si="0"/>
        <v>0</v>
      </c>
      <c r="L35">
        <f t="shared" si="1"/>
        <v>0</v>
      </c>
      <c r="M35">
        <f t="shared" si="2"/>
        <v>0</v>
      </c>
      <c r="N35">
        <f t="shared" si="3"/>
        <v>0</v>
      </c>
      <c r="O35">
        <f t="shared" si="4"/>
        <v>33250</v>
      </c>
      <c r="P35" t="s">
        <v>0</v>
      </c>
      <c r="Q35" t="s">
        <v>0</v>
      </c>
    </row>
    <row r="36" spans="1:17" ht="14.25">
      <c r="A36" t="str">
        <f>TEXT(3320100491539,"0000000000000")</f>
        <v>3320100491539</v>
      </c>
      <c r="B36" t="s">
        <v>60</v>
      </c>
      <c r="C36" t="str">
        <f>TEXT(2665,"0000000")</f>
        <v>0002665</v>
      </c>
      <c r="D36" t="s">
        <v>30</v>
      </c>
      <c r="E36" t="s">
        <v>31</v>
      </c>
      <c r="F36">
        <v>31820</v>
      </c>
      <c r="G36">
        <v>36020</v>
      </c>
      <c r="H36">
        <v>30600</v>
      </c>
      <c r="K36">
        <f t="shared" si="0"/>
        <v>0</v>
      </c>
      <c r="L36">
        <f t="shared" si="1"/>
        <v>0</v>
      </c>
      <c r="M36">
        <f t="shared" si="2"/>
        <v>0</v>
      </c>
      <c r="N36">
        <f t="shared" si="3"/>
        <v>0</v>
      </c>
      <c r="O36">
        <f t="shared" si="4"/>
        <v>31820</v>
      </c>
      <c r="P36" t="s">
        <v>0</v>
      </c>
      <c r="Q36" t="s">
        <v>0</v>
      </c>
    </row>
    <row r="37" spans="1:17" ht="14.25">
      <c r="A37" t="str">
        <f>TEXT(3429900100469,"0000000000000")</f>
        <v>3429900100469</v>
      </c>
      <c r="B37" t="s">
        <v>61</v>
      </c>
      <c r="C37" t="str">
        <f>TEXT(2669,"0000000")</f>
        <v>0002669</v>
      </c>
      <c r="D37" t="s">
        <v>30</v>
      </c>
      <c r="E37" t="s">
        <v>31</v>
      </c>
      <c r="F37">
        <v>31280</v>
      </c>
      <c r="G37">
        <v>36020</v>
      </c>
      <c r="H37">
        <v>30600</v>
      </c>
      <c r="K37">
        <f t="shared" si="0"/>
        <v>0</v>
      </c>
      <c r="L37">
        <f t="shared" si="1"/>
        <v>0</v>
      </c>
      <c r="M37">
        <f t="shared" si="2"/>
        <v>0</v>
      </c>
      <c r="N37">
        <f t="shared" si="3"/>
        <v>0</v>
      </c>
      <c r="O37">
        <f t="shared" si="4"/>
        <v>31280</v>
      </c>
      <c r="P37" t="s">
        <v>0</v>
      </c>
      <c r="Q37" t="s">
        <v>0</v>
      </c>
    </row>
    <row r="38" spans="1:17" ht="14.25">
      <c r="A38" t="str">
        <f>TEXT(3580400038161,"0000000000000")</f>
        <v>3580400038161</v>
      </c>
      <c r="B38" t="s">
        <v>62</v>
      </c>
      <c r="C38" t="str">
        <f>TEXT(2689,"0000000")</f>
        <v>0002689</v>
      </c>
      <c r="D38" t="s">
        <v>30</v>
      </c>
      <c r="E38" t="s">
        <v>31</v>
      </c>
      <c r="F38">
        <v>24290</v>
      </c>
      <c r="G38">
        <v>36020</v>
      </c>
      <c r="H38">
        <v>20350</v>
      </c>
      <c r="K38">
        <f t="shared" si="0"/>
        <v>0</v>
      </c>
      <c r="L38">
        <f t="shared" si="1"/>
        <v>0</v>
      </c>
      <c r="M38">
        <f t="shared" si="2"/>
        <v>0</v>
      </c>
      <c r="N38">
        <f t="shared" si="3"/>
        <v>0</v>
      </c>
      <c r="O38">
        <f t="shared" si="4"/>
        <v>24290</v>
      </c>
      <c r="P38" t="s">
        <v>0</v>
      </c>
      <c r="Q38" t="s">
        <v>0</v>
      </c>
    </row>
    <row r="39" spans="1:17" ht="14.25">
      <c r="A39" t="str">
        <f>TEXT(3100902015285,"0000000000000")</f>
        <v>3100902015285</v>
      </c>
      <c r="B39" t="s">
        <v>63</v>
      </c>
      <c r="C39" t="str">
        <f>TEXT(2712,"0000000")</f>
        <v>0002712</v>
      </c>
      <c r="D39" t="s">
        <v>30</v>
      </c>
      <c r="E39" t="s">
        <v>31</v>
      </c>
      <c r="F39">
        <v>35450</v>
      </c>
      <c r="G39">
        <v>36020</v>
      </c>
      <c r="H39">
        <v>30600</v>
      </c>
      <c r="K39">
        <f aca="true" t="shared" si="5" ref="K39:K70">ROUNDUP(($H39*$J39/100),-1)</f>
        <v>0</v>
      </c>
      <c r="L39">
        <f aca="true" t="shared" si="6" ref="L39:L70">IF($F39+$K39&lt;=$G39,$K39,$G39-$F39)</f>
        <v>0</v>
      </c>
      <c r="M39">
        <f aca="true" t="shared" si="7" ref="M39:M70">IF($F39+$K39&lt;=$G39,0,($H39*$J39/100)-$L39)</f>
        <v>0</v>
      </c>
      <c r="N39">
        <f aca="true" t="shared" si="8" ref="N39:N70">$L39+$M39</f>
        <v>0</v>
      </c>
      <c r="O39">
        <f aca="true" t="shared" si="9" ref="O39:O70">IF($F39+$K39&lt;=$G39,$F39+$K39,$G39)</f>
        <v>35450</v>
      </c>
      <c r="P39" t="s">
        <v>0</v>
      </c>
      <c r="Q39" t="s">
        <v>0</v>
      </c>
    </row>
    <row r="40" spans="1:17" ht="14.25">
      <c r="A40" t="str">
        <f>TEXT(3429900087501,"0000000000000")</f>
        <v>3429900087501</v>
      </c>
      <c r="B40" t="s">
        <v>64</v>
      </c>
      <c r="C40" t="str">
        <f>TEXT(2716,"0000000")</f>
        <v>0002716</v>
      </c>
      <c r="D40" t="s">
        <v>30</v>
      </c>
      <c r="E40" t="s">
        <v>31</v>
      </c>
      <c r="F40">
        <v>30240</v>
      </c>
      <c r="G40">
        <v>36020</v>
      </c>
      <c r="H40">
        <v>30600</v>
      </c>
      <c r="K40">
        <f t="shared" si="5"/>
        <v>0</v>
      </c>
      <c r="L40">
        <f t="shared" si="6"/>
        <v>0</v>
      </c>
      <c r="M40">
        <f t="shared" si="7"/>
        <v>0</v>
      </c>
      <c r="N40">
        <f t="shared" si="8"/>
        <v>0</v>
      </c>
      <c r="O40">
        <f t="shared" si="9"/>
        <v>30240</v>
      </c>
      <c r="P40" t="s">
        <v>0</v>
      </c>
      <c r="Q40" t="s">
        <v>0</v>
      </c>
    </row>
    <row r="41" spans="1:17" ht="14.25">
      <c r="A41" t="str">
        <f>TEXT(3120400320766,"0000000000000")</f>
        <v>3120400320766</v>
      </c>
      <c r="B41" t="s">
        <v>65</v>
      </c>
      <c r="C41" t="str">
        <f>TEXT(2728,"0000000")</f>
        <v>0002728</v>
      </c>
      <c r="D41" t="s">
        <v>30</v>
      </c>
      <c r="E41" t="s">
        <v>31</v>
      </c>
      <c r="F41">
        <v>29550</v>
      </c>
      <c r="G41">
        <v>36020</v>
      </c>
      <c r="H41">
        <v>30600</v>
      </c>
      <c r="K41">
        <f t="shared" si="5"/>
        <v>0</v>
      </c>
      <c r="L41">
        <f t="shared" si="6"/>
        <v>0</v>
      </c>
      <c r="M41">
        <f t="shared" si="7"/>
        <v>0</v>
      </c>
      <c r="N41">
        <f t="shared" si="8"/>
        <v>0</v>
      </c>
      <c r="O41">
        <f t="shared" si="9"/>
        <v>29550</v>
      </c>
      <c r="P41" t="s">
        <v>0</v>
      </c>
      <c r="Q41" t="s">
        <v>0</v>
      </c>
    </row>
    <row r="42" spans="1:17" ht="14.25">
      <c r="A42" t="str">
        <f>TEXT(3100502015016,"0000000000000")</f>
        <v>3100502015016</v>
      </c>
      <c r="B42" t="s">
        <v>66</v>
      </c>
      <c r="C42" t="str">
        <f>TEXT(2732,"0000000")</f>
        <v>0002732</v>
      </c>
      <c r="D42" t="s">
        <v>30</v>
      </c>
      <c r="E42" t="s">
        <v>31</v>
      </c>
      <c r="F42">
        <v>31820</v>
      </c>
      <c r="G42">
        <v>36020</v>
      </c>
      <c r="H42">
        <v>30600</v>
      </c>
      <c r="K42">
        <f t="shared" si="5"/>
        <v>0</v>
      </c>
      <c r="L42">
        <f t="shared" si="6"/>
        <v>0</v>
      </c>
      <c r="M42">
        <f t="shared" si="7"/>
        <v>0</v>
      </c>
      <c r="N42">
        <f t="shared" si="8"/>
        <v>0</v>
      </c>
      <c r="O42">
        <f t="shared" si="9"/>
        <v>31820</v>
      </c>
      <c r="P42" t="s">
        <v>0</v>
      </c>
      <c r="Q42" t="s">
        <v>0</v>
      </c>
    </row>
    <row r="43" spans="1:17" ht="14.25">
      <c r="A43" t="str">
        <f>TEXT(3410102522716,"0000000000000")</f>
        <v>3410102522716</v>
      </c>
      <c r="B43" t="s">
        <v>67</v>
      </c>
      <c r="C43" t="str">
        <f>TEXT(3054,"0000000")</f>
        <v>0003054</v>
      </c>
      <c r="D43" t="s">
        <v>30</v>
      </c>
      <c r="E43" t="s">
        <v>31</v>
      </c>
      <c r="F43">
        <v>30760</v>
      </c>
      <c r="G43">
        <v>36020</v>
      </c>
      <c r="H43">
        <v>30600</v>
      </c>
      <c r="K43">
        <f t="shared" si="5"/>
        <v>0</v>
      </c>
      <c r="L43">
        <f t="shared" si="6"/>
        <v>0</v>
      </c>
      <c r="M43">
        <f t="shared" si="7"/>
        <v>0</v>
      </c>
      <c r="N43">
        <f t="shared" si="8"/>
        <v>0</v>
      </c>
      <c r="O43">
        <f t="shared" si="9"/>
        <v>30760</v>
      </c>
      <c r="P43" t="s">
        <v>0</v>
      </c>
      <c r="Q43" t="s">
        <v>0</v>
      </c>
    </row>
    <row r="44" spans="1:17" ht="14.25">
      <c r="A44" t="str">
        <f>TEXT(3670101120485,"0000000000000")</f>
        <v>3670101120485</v>
      </c>
      <c r="B44" t="s">
        <v>68</v>
      </c>
      <c r="C44" t="str">
        <f>TEXT(432,"0000000")</f>
        <v>0000432</v>
      </c>
      <c r="D44" t="s">
        <v>30</v>
      </c>
      <c r="E44" t="s">
        <v>69</v>
      </c>
      <c r="F44">
        <v>22220</v>
      </c>
      <c r="G44">
        <v>22220</v>
      </c>
      <c r="H44">
        <v>19950</v>
      </c>
      <c r="K44">
        <f t="shared" si="5"/>
        <v>0</v>
      </c>
      <c r="L44">
        <f t="shared" si="6"/>
        <v>0</v>
      </c>
      <c r="M44">
        <f t="shared" si="7"/>
        <v>0</v>
      </c>
      <c r="N44">
        <f t="shared" si="8"/>
        <v>0</v>
      </c>
      <c r="O44">
        <f t="shared" si="9"/>
        <v>22220</v>
      </c>
      <c r="P44" t="s">
        <v>0</v>
      </c>
      <c r="Q44" t="s">
        <v>0</v>
      </c>
    </row>
    <row r="45" spans="1:17" ht="14.25">
      <c r="A45" t="str">
        <f>TEXT(3461300136775,"0000000000000")</f>
        <v>3461300136775</v>
      </c>
      <c r="B45" t="s">
        <v>70</v>
      </c>
      <c r="C45" t="str">
        <f>TEXT(890,"0000000")</f>
        <v>0000890</v>
      </c>
      <c r="D45" t="s">
        <v>30</v>
      </c>
      <c r="E45" t="s">
        <v>69</v>
      </c>
      <c r="F45">
        <v>9890</v>
      </c>
      <c r="G45">
        <v>22220</v>
      </c>
      <c r="H45">
        <v>15390</v>
      </c>
      <c r="K45">
        <f t="shared" si="5"/>
        <v>0</v>
      </c>
      <c r="L45">
        <f t="shared" si="6"/>
        <v>0</v>
      </c>
      <c r="M45">
        <f t="shared" si="7"/>
        <v>0</v>
      </c>
      <c r="N45">
        <f t="shared" si="8"/>
        <v>0</v>
      </c>
      <c r="O45">
        <f t="shared" si="9"/>
        <v>9890</v>
      </c>
      <c r="P45" t="s">
        <v>0</v>
      </c>
      <c r="Q45" t="s">
        <v>0</v>
      </c>
    </row>
    <row r="46" spans="1:17" ht="14.25">
      <c r="A46" t="str">
        <f>TEXT(3410101772760,"0000000000000")</f>
        <v>3410101772760</v>
      </c>
      <c r="B46" t="s">
        <v>71</v>
      </c>
      <c r="C46" t="str">
        <f>TEXT(1067,"0000000")</f>
        <v>0001067</v>
      </c>
      <c r="D46" t="s">
        <v>30</v>
      </c>
      <c r="E46" t="s">
        <v>69</v>
      </c>
      <c r="F46">
        <v>9390</v>
      </c>
      <c r="G46">
        <v>22220</v>
      </c>
      <c r="H46">
        <v>15390</v>
      </c>
      <c r="K46">
        <f t="shared" si="5"/>
        <v>0</v>
      </c>
      <c r="L46">
        <f t="shared" si="6"/>
        <v>0</v>
      </c>
      <c r="M46">
        <f t="shared" si="7"/>
        <v>0</v>
      </c>
      <c r="N46">
        <f t="shared" si="8"/>
        <v>0</v>
      </c>
      <c r="O46">
        <f t="shared" si="9"/>
        <v>9390</v>
      </c>
      <c r="P46" t="s">
        <v>0</v>
      </c>
      <c r="Q46" t="s">
        <v>0</v>
      </c>
    </row>
    <row r="47" spans="1:17" ht="14.25">
      <c r="A47" t="str">
        <f>TEXT(3549900152018,"0000000000000")</f>
        <v>3549900152018</v>
      </c>
      <c r="B47" t="s">
        <v>72</v>
      </c>
      <c r="C47" t="str">
        <f>TEXT(1073,"0000000")</f>
        <v>0001073</v>
      </c>
      <c r="D47" t="s">
        <v>30</v>
      </c>
      <c r="E47" t="s">
        <v>69</v>
      </c>
      <c r="F47">
        <v>22220</v>
      </c>
      <c r="G47">
        <v>22220</v>
      </c>
      <c r="H47">
        <v>19950</v>
      </c>
      <c r="K47">
        <f t="shared" si="5"/>
        <v>0</v>
      </c>
      <c r="L47">
        <f t="shared" si="6"/>
        <v>0</v>
      </c>
      <c r="M47">
        <f t="shared" si="7"/>
        <v>0</v>
      </c>
      <c r="N47">
        <f t="shared" si="8"/>
        <v>0</v>
      </c>
      <c r="O47">
        <f t="shared" si="9"/>
        <v>22220</v>
      </c>
      <c r="P47" t="s">
        <v>0</v>
      </c>
      <c r="Q47" t="s">
        <v>0</v>
      </c>
    </row>
    <row r="48" spans="1:17" ht="14.25">
      <c r="A48" t="str">
        <f>TEXT(3300700184700,"0000000000000")</f>
        <v>3300700184700</v>
      </c>
      <c r="B48" t="s">
        <v>73</v>
      </c>
      <c r="C48" t="str">
        <f>TEXT(1868,"0000000")</f>
        <v>0001868</v>
      </c>
      <c r="D48" t="s">
        <v>30</v>
      </c>
      <c r="E48" t="s">
        <v>69</v>
      </c>
      <c r="F48">
        <v>16230</v>
      </c>
      <c r="G48">
        <v>22220</v>
      </c>
      <c r="H48">
        <v>15390</v>
      </c>
      <c r="K48">
        <f t="shared" si="5"/>
        <v>0</v>
      </c>
      <c r="L48">
        <f t="shared" si="6"/>
        <v>0</v>
      </c>
      <c r="M48">
        <f t="shared" si="7"/>
        <v>0</v>
      </c>
      <c r="N48">
        <f t="shared" si="8"/>
        <v>0</v>
      </c>
      <c r="O48">
        <f t="shared" si="9"/>
        <v>16230</v>
      </c>
      <c r="P48" t="s">
        <v>0</v>
      </c>
      <c r="Q48" t="s">
        <v>0</v>
      </c>
    </row>
    <row r="49" spans="1:17" ht="14.25">
      <c r="A49" t="str">
        <f>TEXT(3490500199362,"0000000000000")</f>
        <v>3490500199362</v>
      </c>
      <c r="B49" t="s">
        <v>74</v>
      </c>
      <c r="C49" t="str">
        <f>TEXT(1870,"0000000")</f>
        <v>0001870</v>
      </c>
      <c r="D49" t="s">
        <v>30</v>
      </c>
      <c r="E49" t="s">
        <v>69</v>
      </c>
      <c r="F49">
        <v>9380</v>
      </c>
      <c r="G49">
        <v>22220</v>
      </c>
      <c r="H49">
        <v>15390</v>
      </c>
      <c r="K49">
        <f t="shared" si="5"/>
        <v>0</v>
      </c>
      <c r="L49">
        <f t="shared" si="6"/>
        <v>0</v>
      </c>
      <c r="M49">
        <f t="shared" si="7"/>
        <v>0</v>
      </c>
      <c r="N49">
        <f t="shared" si="8"/>
        <v>0</v>
      </c>
      <c r="O49">
        <f t="shared" si="9"/>
        <v>9380</v>
      </c>
      <c r="P49" t="s">
        <v>0</v>
      </c>
      <c r="Q49" t="s">
        <v>0</v>
      </c>
    </row>
    <row r="50" spans="1:17" ht="14.25">
      <c r="A50" t="str">
        <f>TEXT(3100201737586,"0000000000000")</f>
        <v>3100201737586</v>
      </c>
      <c r="B50" t="s">
        <v>75</v>
      </c>
      <c r="C50" t="str">
        <f>TEXT(2026,"0000000")</f>
        <v>0002026</v>
      </c>
      <c r="D50" t="s">
        <v>30</v>
      </c>
      <c r="E50" t="s">
        <v>69</v>
      </c>
      <c r="F50">
        <v>22220</v>
      </c>
      <c r="G50">
        <v>22220</v>
      </c>
      <c r="H50">
        <v>19950</v>
      </c>
      <c r="K50">
        <f t="shared" si="5"/>
        <v>0</v>
      </c>
      <c r="L50">
        <f t="shared" si="6"/>
        <v>0</v>
      </c>
      <c r="M50">
        <f t="shared" si="7"/>
        <v>0</v>
      </c>
      <c r="N50">
        <f t="shared" si="8"/>
        <v>0</v>
      </c>
      <c r="O50">
        <f t="shared" si="9"/>
        <v>22220</v>
      </c>
      <c r="P50" t="s">
        <v>0</v>
      </c>
      <c r="Q50" t="s">
        <v>0</v>
      </c>
    </row>
    <row r="51" spans="1:17" ht="14.25">
      <c r="A51" t="str">
        <f>TEXT(3329900121327,"0000000000000")</f>
        <v>3329900121327</v>
      </c>
      <c r="B51" t="s">
        <v>76</v>
      </c>
      <c r="C51" t="str">
        <f>TEXT(745,"0000000")</f>
        <v>0000745</v>
      </c>
      <c r="D51" t="s">
        <v>77</v>
      </c>
      <c r="E51" t="s">
        <v>78</v>
      </c>
      <c r="F51">
        <v>32100</v>
      </c>
      <c r="G51">
        <v>47450</v>
      </c>
      <c r="H51">
        <v>39440</v>
      </c>
      <c r="K51">
        <f t="shared" si="5"/>
        <v>0</v>
      </c>
      <c r="L51">
        <f t="shared" si="6"/>
        <v>0</v>
      </c>
      <c r="M51">
        <f t="shared" si="7"/>
        <v>0</v>
      </c>
      <c r="N51">
        <f t="shared" si="8"/>
        <v>0</v>
      </c>
      <c r="O51">
        <f t="shared" si="9"/>
        <v>32100</v>
      </c>
      <c r="P51" t="s">
        <v>0</v>
      </c>
      <c r="Q51" t="s">
        <v>0</v>
      </c>
    </row>
    <row r="52" spans="1:17" ht="14.25">
      <c r="A52" t="str">
        <f>TEXT(3490300055421,"0000000000000")</f>
        <v>3490300055421</v>
      </c>
      <c r="B52" t="s">
        <v>79</v>
      </c>
      <c r="C52" t="str">
        <f>TEXT(2648,"0000000")</f>
        <v>0002648</v>
      </c>
      <c r="D52" t="s">
        <v>77</v>
      </c>
      <c r="E52" t="s">
        <v>78</v>
      </c>
      <c r="F52">
        <v>37010</v>
      </c>
      <c r="G52">
        <v>47450</v>
      </c>
      <c r="H52">
        <v>39440</v>
      </c>
      <c r="K52">
        <f t="shared" si="5"/>
        <v>0</v>
      </c>
      <c r="L52">
        <f t="shared" si="6"/>
        <v>0</v>
      </c>
      <c r="M52">
        <f t="shared" si="7"/>
        <v>0</v>
      </c>
      <c r="N52">
        <f t="shared" si="8"/>
        <v>0</v>
      </c>
      <c r="O52">
        <f t="shared" si="9"/>
        <v>37010</v>
      </c>
      <c r="P52" t="s">
        <v>0</v>
      </c>
      <c r="Q52" t="s">
        <v>0</v>
      </c>
    </row>
    <row r="53" spans="1:17" ht="14.25">
      <c r="A53" t="str">
        <f>TEXT(3479900202865,"0000000000000")</f>
        <v>3479900202865</v>
      </c>
      <c r="B53" t="s">
        <v>80</v>
      </c>
      <c r="C53" t="str">
        <f>TEXT(2696,"0000000")</f>
        <v>0002696</v>
      </c>
      <c r="D53" t="s">
        <v>77</v>
      </c>
      <c r="E53" t="s">
        <v>78</v>
      </c>
      <c r="F53">
        <v>37600</v>
      </c>
      <c r="G53">
        <v>47450</v>
      </c>
      <c r="H53">
        <v>39440</v>
      </c>
      <c r="K53">
        <f t="shared" si="5"/>
        <v>0</v>
      </c>
      <c r="L53">
        <f t="shared" si="6"/>
        <v>0</v>
      </c>
      <c r="M53">
        <f t="shared" si="7"/>
        <v>0</v>
      </c>
      <c r="N53">
        <f t="shared" si="8"/>
        <v>0</v>
      </c>
      <c r="O53">
        <f t="shared" si="9"/>
        <v>37600</v>
      </c>
      <c r="P53" t="s">
        <v>0</v>
      </c>
      <c r="Q53" t="s">
        <v>0</v>
      </c>
    </row>
    <row r="54" spans="1:17" ht="14.25">
      <c r="A54" t="str">
        <f>TEXT(3540400213427,"0000000000000")</f>
        <v>3540400213427</v>
      </c>
      <c r="B54" t="s">
        <v>81</v>
      </c>
      <c r="C54" t="str">
        <f>TEXT(2700,"0000000")</f>
        <v>0002700</v>
      </c>
      <c r="D54" t="s">
        <v>77</v>
      </c>
      <c r="E54" t="s">
        <v>78</v>
      </c>
      <c r="F54">
        <v>36290</v>
      </c>
      <c r="G54">
        <v>47450</v>
      </c>
      <c r="H54">
        <v>39440</v>
      </c>
      <c r="K54">
        <f t="shared" si="5"/>
        <v>0</v>
      </c>
      <c r="L54">
        <f t="shared" si="6"/>
        <v>0</v>
      </c>
      <c r="M54">
        <f t="shared" si="7"/>
        <v>0</v>
      </c>
      <c r="N54">
        <f t="shared" si="8"/>
        <v>0</v>
      </c>
      <c r="O54">
        <f t="shared" si="9"/>
        <v>36290</v>
      </c>
      <c r="P54" t="s">
        <v>0</v>
      </c>
      <c r="Q54" t="s">
        <v>0</v>
      </c>
    </row>
    <row r="55" spans="1:17" ht="14.25">
      <c r="A55" t="str">
        <f>TEXT(3949900144046,"0000000000000")</f>
        <v>3949900144046</v>
      </c>
      <c r="B55" t="s">
        <v>82</v>
      </c>
      <c r="C55" t="str">
        <f>TEXT(2711,"0000000")</f>
        <v>0002711</v>
      </c>
      <c r="D55" t="s">
        <v>77</v>
      </c>
      <c r="E55" t="s">
        <v>78</v>
      </c>
      <c r="F55">
        <v>31530</v>
      </c>
      <c r="G55">
        <v>47450</v>
      </c>
      <c r="H55">
        <v>39440</v>
      </c>
      <c r="K55">
        <f t="shared" si="5"/>
        <v>0</v>
      </c>
      <c r="L55">
        <f t="shared" si="6"/>
        <v>0</v>
      </c>
      <c r="M55">
        <f t="shared" si="7"/>
        <v>0</v>
      </c>
      <c r="N55">
        <f t="shared" si="8"/>
        <v>0</v>
      </c>
      <c r="O55">
        <f t="shared" si="9"/>
        <v>31530</v>
      </c>
      <c r="P55" t="s">
        <v>0</v>
      </c>
      <c r="Q55" t="s">
        <v>0</v>
      </c>
    </row>
    <row r="56" spans="1:17" ht="14.25">
      <c r="A56" t="str">
        <f>TEXT(3300400085919,"0000000000000")</f>
        <v>3300400085919</v>
      </c>
      <c r="B56" t="s">
        <v>83</v>
      </c>
      <c r="C56" t="str">
        <f>TEXT(2713,"0000000")</f>
        <v>0002713</v>
      </c>
      <c r="D56" t="s">
        <v>77</v>
      </c>
      <c r="E56" t="s">
        <v>78</v>
      </c>
      <c r="F56">
        <v>35900</v>
      </c>
      <c r="G56">
        <v>47450</v>
      </c>
      <c r="H56">
        <v>39440</v>
      </c>
      <c r="K56">
        <f t="shared" si="5"/>
        <v>0</v>
      </c>
      <c r="L56">
        <f t="shared" si="6"/>
        <v>0</v>
      </c>
      <c r="M56">
        <f t="shared" si="7"/>
        <v>0</v>
      </c>
      <c r="N56">
        <f t="shared" si="8"/>
        <v>0</v>
      </c>
      <c r="O56">
        <f t="shared" si="9"/>
        <v>35900</v>
      </c>
      <c r="P56" t="s">
        <v>0</v>
      </c>
      <c r="Q56" t="s">
        <v>0</v>
      </c>
    </row>
    <row r="57" spans="1:17" ht="14.25">
      <c r="A57" t="str">
        <f>TEXT(5309990036118,"0000000000000")</f>
        <v>5309990036118</v>
      </c>
      <c r="B57" t="s">
        <v>84</v>
      </c>
      <c r="C57" t="str">
        <f>TEXT(719,"0000000")</f>
        <v>0000719</v>
      </c>
      <c r="D57" t="s">
        <v>77</v>
      </c>
      <c r="E57" t="s">
        <v>85</v>
      </c>
      <c r="F57">
        <v>21740</v>
      </c>
      <c r="G57">
        <v>33540</v>
      </c>
      <c r="H57">
        <v>16030</v>
      </c>
      <c r="K57">
        <f t="shared" si="5"/>
        <v>0</v>
      </c>
      <c r="L57">
        <f t="shared" si="6"/>
        <v>0</v>
      </c>
      <c r="M57">
        <f t="shared" si="7"/>
        <v>0</v>
      </c>
      <c r="N57">
        <f t="shared" si="8"/>
        <v>0</v>
      </c>
      <c r="O57">
        <f t="shared" si="9"/>
        <v>21740</v>
      </c>
      <c r="P57" t="s">
        <v>0</v>
      </c>
      <c r="Q57" t="s">
        <v>0</v>
      </c>
    </row>
    <row r="58" spans="1:17" ht="14.25">
      <c r="A58" t="str">
        <f>TEXT(3410102416053,"0000000000000")</f>
        <v>3410102416053</v>
      </c>
      <c r="B58" t="s">
        <v>86</v>
      </c>
      <c r="C58" t="str">
        <f>TEXT(749,"0000000")</f>
        <v>0000749</v>
      </c>
      <c r="D58" t="s">
        <v>77</v>
      </c>
      <c r="E58" t="s">
        <v>85</v>
      </c>
      <c r="F58">
        <v>25570</v>
      </c>
      <c r="G58">
        <v>33540</v>
      </c>
      <c r="H58">
        <v>27710</v>
      </c>
      <c r="K58">
        <f t="shared" si="5"/>
        <v>0</v>
      </c>
      <c r="L58">
        <f t="shared" si="6"/>
        <v>0</v>
      </c>
      <c r="M58">
        <f t="shared" si="7"/>
        <v>0</v>
      </c>
      <c r="N58">
        <f t="shared" si="8"/>
        <v>0</v>
      </c>
      <c r="O58">
        <f t="shared" si="9"/>
        <v>25570</v>
      </c>
      <c r="P58" t="s">
        <v>0</v>
      </c>
      <c r="Q58" t="s">
        <v>0</v>
      </c>
    </row>
    <row r="59" spans="1:17" ht="14.25">
      <c r="A59" t="str">
        <f>TEXT(3540400091445,"0000000000000")</f>
        <v>3540400091445</v>
      </c>
      <c r="B59" t="s">
        <v>87</v>
      </c>
      <c r="C59" t="str">
        <f>TEXT(751,"0000000")</f>
        <v>0000751</v>
      </c>
      <c r="D59" t="s">
        <v>77</v>
      </c>
      <c r="E59" t="s">
        <v>85</v>
      </c>
      <c r="F59">
        <v>29710</v>
      </c>
      <c r="G59">
        <v>33540</v>
      </c>
      <c r="H59">
        <v>27710</v>
      </c>
      <c r="K59">
        <f t="shared" si="5"/>
        <v>0</v>
      </c>
      <c r="L59">
        <f t="shared" si="6"/>
        <v>0</v>
      </c>
      <c r="M59">
        <f t="shared" si="7"/>
        <v>0</v>
      </c>
      <c r="N59">
        <f t="shared" si="8"/>
        <v>0</v>
      </c>
      <c r="O59">
        <f t="shared" si="9"/>
        <v>29710</v>
      </c>
      <c r="P59" t="s">
        <v>0</v>
      </c>
      <c r="Q59" t="s">
        <v>0</v>
      </c>
    </row>
    <row r="60" spans="1:17" ht="14.25">
      <c r="A60" t="str">
        <f>TEXT(3401700813481,"0000000000000")</f>
        <v>3401700813481</v>
      </c>
      <c r="B60" t="s">
        <v>88</v>
      </c>
      <c r="C60" t="str">
        <f>TEXT(1690,"0000000")</f>
        <v>0001690</v>
      </c>
      <c r="D60" t="s">
        <v>77</v>
      </c>
      <c r="E60" t="s">
        <v>85</v>
      </c>
      <c r="F60">
        <v>19130</v>
      </c>
      <c r="G60">
        <v>33540</v>
      </c>
      <c r="H60">
        <v>16030</v>
      </c>
      <c r="K60">
        <f t="shared" si="5"/>
        <v>0</v>
      </c>
      <c r="L60">
        <f t="shared" si="6"/>
        <v>0</v>
      </c>
      <c r="M60">
        <f t="shared" si="7"/>
        <v>0</v>
      </c>
      <c r="N60">
        <f t="shared" si="8"/>
        <v>0</v>
      </c>
      <c r="O60">
        <f t="shared" si="9"/>
        <v>19130</v>
      </c>
      <c r="P60" t="s">
        <v>0</v>
      </c>
      <c r="Q60" t="s">
        <v>0</v>
      </c>
    </row>
    <row r="61" spans="1:17" ht="14.25">
      <c r="A61" t="str">
        <f>TEXT(3549900123751,"0000000000000")</f>
        <v>3549900123751</v>
      </c>
      <c r="B61" t="s">
        <v>89</v>
      </c>
      <c r="C61" t="str">
        <f>TEXT(1708,"0000000")</f>
        <v>0001708</v>
      </c>
      <c r="D61" t="s">
        <v>77</v>
      </c>
      <c r="E61" t="s">
        <v>85</v>
      </c>
      <c r="F61">
        <v>29850</v>
      </c>
      <c r="G61">
        <v>33540</v>
      </c>
      <c r="H61">
        <v>27710</v>
      </c>
      <c r="K61">
        <f t="shared" si="5"/>
        <v>0</v>
      </c>
      <c r="L61">
        <f t="shared" si="6"/>
        <v>0</v>
      </c>
      <c r="M61">
        <f t="shared" si="7"/>
        <v>0</v>
      </c>
      <c r="N61">
        <f t="shared" si="8"/>
        <v>0</v>
      </c>
      <c r="O61">
        <f t="shared" si="9"/>
        <v>29850</v>
      </c>
      <c r="P61" t="s">
        <v>0</v>
      </c>
      <c r="Q61" t="s">
        <v>0</v>
      </c>
    </row>
    <row r="62" spans="1:17" ht="14.25">
      <c r="A62" t="str">
        <f>TEXT(3549900122941,"0000000000000")</f>
        <v>3549900122941</v>
      </c>
      <c r="B62" t="s">
        <v>90</v>
      </c>
      <c r="C62" t="str">
        <f>TEXT(1866,"0000000")</f>
        <v>0001866</v>
      </c>
      <c r="D62" t="s">
        <v>77</v>
      </c>
      <c r="E62" t="s">
        <v>85</v>
      </c>
      <c r="F62">
        <v>24390</v>
      </c>
      <c r="G62">
        <v>33540</v>
      </c>
      <c r="H62">
        <v>27710</v>
      </c>
      <c r="K62">
        <f t="shared" si="5"/>
        <v>0</v>
      </c>
      <c r="L62">
        <f t="shared" si="6"/>
        <v>0</v>
      </c>
      <c r="M62">
        <f t="shared" si="7"/>
        <v>0</v>
      </c>
      <c r="N62">
        <f t="shared" si="8"/>
        <v>0</v>
      </c>
      <c r="O62">
        <f t="shared" si="9"/>
        <v>24390</v>
      </c>
      <c r="P62" t="s">
        <v>0</v>
      </c>
      <c r="Q62" t="s">
        <v>0</v>
      </c>
    </row>
    <row r="63" spans="1:17" ht="14.25">
      <c r="A63" t="str">
        <f>TEXT(3401000389619,"0000000000000")</f>
        <v>3401000389619</v>
      </c>
      <c r="B63" t="s">
        <v>91</v>
      </c>
      <c r="C63" t="str">
        <f>TEXT(2016,"0000000")</f>
        <v>0002016</v>
      </c>
      <c r="D63" t="s">
        <v>77</v>
      </c>
      <c r="E63" t="s">
        <v>85</v>
      </c>
      <c r="F63">
        <v>29440</v>
      </c>
      <c r="G63">
        <v>33540</v>
      </c>
      <c r="H63">
        <v>27710</v>
      </c>
      <c r="K63">
        <f t="shared" si="5"/>
        <v>0</v>
      </c>
      <c r="L63">
        <f t="shared" si="6"/>
        <v>0</v>
      </c>
      <c r="M63">
        <f t="shared" si="7"/>
        <v>0</v>
      </c>
      <c r="N63">
        <f t="shared" si="8"/>
        <v>0</v>
      </c>
      <c r="O63">
        <f t="shared" si="9"/>
        <v>29440</v>
      </c>
      <c r="P63" t="s">
        <v>0</v>
      </c>
      <c r="Q63" t="s">
        <v>0</v>
      </c>
    </row>
    <row r="64" spans="1:17" ht="14.25">
      <c r="A64" t="str">
        <f>TEXT(3469900200170,"0000000000000")</f>
        <v>3469900200170</v>
      </c>
      <c r="B64" t="s">
        <v>92</v>
      </c>
      <c r="C64" t="str">
        <f>TEXT(2017,"0000000")</f>
        <v>0002017</v>
      </c>
      <c r="D64" t="s">
        <v>77</v>
      </c>
      <c r="E64" t="s">
        <v>85</v>
      </c>
      <c r="F64">
        <v>22440</v>
      </c>
      <c r="G64">
        <v>33540</v>
      </c>
      <c r="H64">
        <v>27710</v>
      </c>
      <c r="K64">
        <f t="shared" si="5"/>
        <v>0</v>
      </c>
      <c r="L64">
        <f t="shared" si="6"/>
        <v>0</v>
      </c>
      <c r="M64">
        <f t="shared" si="7"/>
        <v>0</v>
      </c>
      <c r="N64">
        <f t="shared" si="8"/>
        <v>0</v>
      </c>
      <c r="O64">
        <f t="shared" si="9"/>
        <v>22440</v>
      </c>
      <c r="P64" t="s">
        <v>0</v>
      </c>
      <c r="Q64" t="s">
        <v>0</v>
      </c>
    </row>
    <row r="65" spans="1:17" ht="14.25">
      <c r="A65" t="str">
        <f>TEXT(3430101062525,"0000000000000")</f>
        <v>3430101062525</v>
      </c>
      <c r="B65" t="s">
        <v>93</v>
      </c>
      <c r="C65" t="str">
        <f>TEXT(2019,"0000000")</f>
        <v>0002019</v>
      </c>
      <c r="D65" t="s">
        <v>77</v>
      </c>
      <c r="E65" t="s">
        <v>85</v>
      </c>
      <c r="F65">
        <v>18110</v>
      </c>
      <c r="G65">
        <v>33540</v>
      </c>
      <c r="H65">
        <v>16030</v>
      </c>
      <c r="K65">
        <f t="shared" si="5"/>
        <v>0</v>
      </c>
      <c r="L65">
        <f t="shared" si="6"/>
        <v>0</v>
      </c>
      <c r="M65">
        <f t="shared" si="7"/>
        <v>0</v>
      </c>
      <c r="N65">
        <f t="shared" si="8"/>
        <v>0</v>
      </c>
      <c r="O65">
        <f t="shared" si="9"/>
        <v>18110</v>
      </c>
      <c r="P65" t="s">
        <v>0</v>
      </c>
      <c r="Q65" t="s">
        <v>0</v>
      </c>
    </row>
    <row r="66" spans="1:17" ht="14.25">
      <c r="A66" t="str">
        <f>TEXT(3930100871115,"0000000000000")</f>
        <v>3930100871115</v>
      </c>
      <c r="B66" t="s">
        <v>94</v>
      </c>
      <c r="C66" t="str">
        <f>TEXT(2020,"0000000")</f>
        <v>0002020</v>
      </c>
      <c r="D66" t="s">
        <v>77</v>
      </c>
      <c r="E66" t="s">
        <v>85</v>
      </c>
      <c r="F66">
        <v>24250</v>
      </c>
      <c r="G66">
        <v>33540</v>
      </c>
      <c r="H66">
        <v>27710</v>
      </c>
      <c r="K66">
        <f t="shared" si="5"/>
        <v>0</v>
      </c>
      <c r="L66">
        <f t="shared" si="6"/>
        <v>0</v>
      </c>
      <c r="M66">
        <f t="shared" si="7"/>
        <v>0</v>
      </c>
      <c r="N66">
        <f t="shared" si="8"/>
        <v>0</v>
      </c>
      <c r="O66">
        <f t="shared" si="9"/>
        <v>24250</v>
      </c>
      <c r="P66" t="s">
        <v>0</v>
      </c>
      <c r="Q66" t="s">
        <v>0</v>
      </c>
    </row>
    <row r="67" spans="1:17" ht="14.25">
      <c r="A67" t="str">
        <f>TEXT(5439990004487,"0000000000000")</f>
        <v>5439990004487</v>
      </c>
      <c r="B67" t="s">
        <v>95</v>
      </c>
      <c r="C67" t="str">
        <f>TEXT(2022,"0000000")</f>
        <v>0002022</v>
      </c>
      <c r="D67" t="s">
        <v>77</v>
      </c>
      <c r="E67" t="s">
        <v>85</v>
      </c>
      <c r="F67">
        <v>21820</v>
      </c>
      <c r="G67">
        <v>33540</v>
      </c>
      <c r="H67">
        <v>16030</v>
      </c>
      <c r="K67">
        <f t="shared" si="5"/>
        <v>0</v>
      </c>
      <c r="L67">
        <f t="shared" si="6"/>
        <v>0</v>
      </c>
      <c r="M67">
        <f t="shared" si="7"/>
        <v>0</v>
      </c>
      <c r="N67">
        <f t="shared" si="8"/>
        <v>0</v>
      </c>
      <c r="O67">
        <f t="shared" si="9"/>
        <v>21820</v>
      </c>
      <c r="P67" t="s">
        <v>0</v>
      </c>
      <c r="Q67" t="s">
        <v>0</v>
      </c>
    </row>
    <row r="68" spans="1:17" ht="14.25">
      <c r="A68" t="str">
        <f>TEXT(3451000545238,"0000000000000")</f>
        <v>3451000545238</v>
      </c>
      <c r="B68" t="s">
        <v>96</v>
      </c>
      <c r="C68" t="str">
        <f>TEXT(2023,"0000000")</f>
        <v>0002023</v>
      </c>
      <c r="D68" t="s">
        <v>77</v>
      </c>
      <c r="E68" t="s">
        <v>85</v>
      </c>
      <c r="F68">
        <v>20830</v>
      </c>
      <c r="G68">
        <v>33540</v>
      </c>
      <c r="H68">
        <v>16030</v>
      </c>
      <c r="K68">
        <f t="shared" si="5"/>
        <v>0</v>
      </c>
      <c r="L68">
        <f t="shared" si="6"/>
        <v>0</v>
      </c>
      <c r="M68">
        <f t="shared" si="7"/>
        <v>0</v>
      </c>
      <c r="N68">
        <f t="shared" si="8"/>
        <v>0</v>
      </c>
      <c r="O68">
        <f t="shared" si="9"/>
        <v>20830</v>
      </c>
      <c r="P68" t="s">
        <v>0</v>
      </c>
      <c r="Q68" t="s">
        <v>0</v>
      </c>
    </row>
    <row r="69" spans="1:17" ht="14.25">
      <c r="A69" t="str">
        <f>TEXT(3100504343100,"0000000000000")</f>
        <v>3100504343100</v>
      </c>
      <c r="B69" t="s">
        <v>97</v>
      </c>
      <c r="C69" t="str">
        <f>TEXT(2027,"0000000")</f>
        <v>0002027</v>
      </c>
      <c r="D69" t="s">
        <v>77</v>
      </c>
      <c r="E69" t="s">
        <v>85</v>
      </c>
      <c r="F69">
        <v>20590</v>
      </c>
      <c r="G69">
        <v>33540</v>
      </c>
      <c r="H69">
        <v>16030</v>
      </c>
      <c r="K69">
        <f t="shared" si="5"/>
        <v>0</v>
      </c>
      <c r="L69">
        <f t="shared" si="6"/>
        <v>0</v>
      </c>
      <c r="M69">
        <f t="shared" si="7"/>
        <v>0</v>
      </c>
      <c r="N69">
        <f t="shared" si="8"/>
        <v>0</v>
      </c>
      <c r="O69">
        <f t="shared" si="9"/>
        <v>20590</v>
      </c>
      <c r="P69" t="s">
        <v>0</v>
      </c>
      <c r="Q69" t="s">
        <v>0</v>
      </c>
    </row>
    <row r="70" spans="1:17" ht="14.25">
      <c r="A70" t="str">
        <f>TEXT(3411300168545,"0000000000000")</f>
        <v>3411300168545</v>
      </c>
      <c r="B70" t="s">
        <v>98</v>
      </c>
      <c r="C70" t="str">
        <f>TEXT(2028,"0000000")</f>
        <v>0002028</v>
      </c>
      <c r="D70" t="s">
        <v>77</v>
      </c>
      <c r="E70" t="s">
        <v>85</v>
      </c>
      <c r="F70">
        <v>21850</v>
      </c>
      <c r="G70">
        <v>33540</v>
      </c>
      <c r="H70">
        <v>16030</v>
      </c>
      <c r="K70">
        <f t="shared" si="5"/>
        <v>0</v>
      </c>
      <c r="L70">
        <f t="shared" si="6"/>
        <v>0</v>
      </c>
      <c r="M70">
        <f t="shared" si="7"/>
        <v>0</v>
      </c>
      <c r="N70">
        <f t="shared" si="8"/>
        <v>0</v>
      </c>
      <c r="O70">
        <f t="shared" si="9"/>
        <v>21850</v>
      </c>
      <c r="P70" t="s">
        <v>0</v>
      </c>
      <c r="Q70" t="s">
        <v>0</v>
      </c>
    </row>
    <row r="71" spans="1:17" ht="14.25">
      <c r="A71" t="str">
        <f>TEXT(3401100032283,"0000000000000")</f>
        <v>3401100032283</v>
      </c>
      <c r="B71" t="s">
        <v>99</v>
      </c>
      <c r="C71" t="str">
        <f>TEXT(2029,"0000000")</f>
        <v>0002029</v>
      </c>
      <c r="D71" t="s">
        <v>77</v>
      </c>
      <c r="E71" t="s">
        <v>85</v>
      </c>
      <c r="F71">
        <v>18110</v>
      </c>
      <c r="G71">
        <v>33540</v>
      </c>
      <c r="H71">
        <v>16030</v>
      </c>
      <c r="K71">
        <f aca="true" t="shared" si="10" ref="K71:K105">ROUNDUP(($H71*$J71/100),-1)</f>
        <v>0</v>
      </c>
      <c r="L71">
        <f aca="true" t="shared" si="11" ref="L71:L105">IF($F71+$K71&lt;=$G71,$K71,$G71-$F71)</f>
        <v>0</v>
      </c>
      <c r="M71">
        <f aca="true" t="shared" si="12" ref="M71:M105">IF($F71+$K71&lt;=$G71,0,($H71*$J71/100)-$L71)</f>
        <v>0</v>
      </c>
      <c r="N71">
        <f aca="true" t="shared" si="13" ref="N71:N105">$L71+$M71</f>
        <v>0</v>
      </c>
      <c r="O71">
        <f aca="true" t="shared" si="14" ref="O71:O105">IF($F71+$K71&lt;=$G71,$F71+$K71,$G71)</f>
        <v>18110</v>
      </c>
      <c r="P71" t="s">
        <v>0</v>
      </c>
      <c r="Q71" t="s">
        <v>0</v>
      </c>
    </row>
    <row r="72" spans="1:17" ht="14.25">
      <c r="A72" t="str">
        <f>TEXT(4130300012448,"0000000000000")</f>
        <v>4130300012448</v>
      </c>
      <c r="B72" t="s">
        <v>100</v>
      </c>
      <c r="C72" t="str">
        <f>TEXT(2032,"0000000")</f>
        <v>0002032</v>
      </c>
      <c r="D72" t="s">
        <v>101</v>
      </c>
      <c r="E72" t="s">
        <v>85</v>
      </c>
      <c r="F72">
        <v>25130</v>
      </c>
      <c r="G72">
        <v>33540</v>
      </c>
      <c r="H72">
        <v>27710</v>
      </c>
      <c r="K72">
        <f t="shared" si="10"/>
        <v>0</v>
      </c>
      <c r="L72">
        <f t="shared" si="11"/>
        <v>0</v>
      </c>
      <c r="M72">
        <f t="shared" si="12"/>
        <v>0</v>
      </c>
      <c r="N72">
        <f t="shared" si="13"/>
        <v>0</v>
      </c>
      <c r="O72">
        <f t="shared" si="14"/>
        <v>25130</v>
      </c>
      <c r="P72" t="s">
        <v>0</v>
      </c>
      <c r="Q72" t="s">
        <v>0</v>
      </c>
    </row>
    <row r="73" spans="1:17" ht="14.25">
      <c r="A73" t="str">
        <f>TEXT(3130100112700,"0000000000000")</f>
        <v>3130100112700</v>
      </c>
      <c r="B73" t="s">
        <v>102</v>
      </c>
      <c r="C73" t="str">
        <f>TEXT(2033,"0000000")</f>
        <v>0002033</v>
      </c>
      <c r="D73" t="s">
        <v>101</v>
      </c>
      <c r="E73" t="s">
        <v>85</v>
      </c>
      <c r="F73">
        <v>15900</v>
      </c>
      <c r="G73">
        <v>33540</v>
      </c>
      <c r="H73">
        <v>16030</v>
      </c>
      <c r="K73">
        <f t="shared" si="10"/>
        <v>0</v>
      </c>
      <c r="L73">
        <f t="shared" si="11"/>
        <v>0</v>
      </c>
      <c r="M73">
        <f t="shared" si="12"/>
        <v>0</v>
      </c>
      <c r="N73">
        <f t="shared" si="13"/>
        <v>0</v>
      </c>
      <c r="O73">
        <f t="shared" si="14"/>
        <v>15900</v>
      </c>
      <c r="P73" t="s">
        <v>0</v>
      </c>
      <c r="Q73" t="s">
        <v>0</v>
      </c>
    </row>
    <row r="74" spans="1:17" ht="14.25">
      <c r="A74" t="str">
        <f>TEXT(3609900297830,"0000000000000")</f>
        <v>3609900297830</v>
      </c>
      <c r="B74" t="s">
        <v>103</v>
      </c>
      <c r="C74" t="str">
        <f>TEXT(2259,"0000000")</f>
        <v>0002259</v>
      </c>
      <c r="D74" t="s">
        <v>77</v>
      </c>
      <c r="E74" t="s">
        <v>85</v>
      </c>
      <c r="F74">
        <v>29850</v>
      </c>
      <c r="G74">
        <v>33540</v>
      </c>
      <c r="H74">
        <v>27710</v>
      </c>
      <c r="K74">
        <f t="shared" si="10"/>
        <v>0</v>
      </c>
      <c r="L74">
        <f t="shared" si="11"/>
        <v>0</v>
      </c>
      <c r="M74">
        <f t="shared" si="12"/>
        <v>0</v>
      </c>
      <c r="N74">
        <f t="shared" si="13"/>
        <v>0</v>
      </c>
      <c r="O74">
        <f t="shared" si="14"/>
        <v>29850</v>
      </c>
      <c r="P74" t="s">
        <v>0</v>
      </c>
      <c r="Q74" t="s">
        <v>0</v>
      </c>
    </row>
    <row r="75" spans="1:17" ht="14.25">
      <c r="A75" t="str">
        <f>TEXT(3420300027428,"0000000000000")</f>
        <v>3420300027428</v>
      </c>
      <c r="B75" t="s">
        <v>104</v>
      </c>
      <c r="C75" t="str">
        <f>TEXT(2260,"0000000")</f>
        <v>0002260</v>
      </c>
      <c r="D75" t="s">
        <v>77</v>
      </c>
      <c r="E75" t="s">
        <v>85</v>
      </c>
      <c r="F75">
        <v>30540</v>
      </c>
      <c r="G75">
        <v>33540</v>
      </c>
      <c r="H75">
        <v>27710</v>
      </c>
      <c r="K75">
        <f t="shared" si="10"/>
        <v>0</v>
      </c>
      <c r="L75">
        <f t="shared" si="11"/>
        <v>0</v>
      </c>
      <c r="M75">
        <f t="shared" si="12"/>
        <v>0</v>
      </c>
      <c r="N75">
        <f t="shared" si="13"/>
        <v>0</v>
      </c>
      <c r="O75">
        <f t="shared" si="14"/>
        <v>30540</v>
      </c>
      <c r="P75" t="s">
        <v>0</v>
      </c>
      <c r="Q75" t="s">
        <v>0</v>
      </c>
    </row>
    <row r="76" spans="1:17" ht="14.25">
      <c r="A76" t="str">
        <f>TEXT(3639900122681,"0000000000000")</f>
        <v>3639900122681</v>
      </c>
      <c r="B76" t="s">
        <v>105</v>
      </c>
      <c r="C76" t="str">
        <f>TEXT(2262,"0000000")</f>
        <v>0002262</v>
      </c>
      <c r="D76" t="s">
        <v>77</v>
      </c>
      <c r="E76" t="s">
        <v>85</v>
      </c>
      <c r="F76">
        <v>29710</v>
      </c>
      <c r="G76">
        <v>33540</v>
      </c>
      <c r="H76">
        <v>27710</v>
      </c>
      <c r="K76">
        <f t="shared" si="10"/>
        <v>0</v>
      </c>
      <c r="L76">
        <f t="shared" si="11"/>
        <v>0</v>
      </c>
      <c r="M76">
        <f t="shared" si="12"/>
        <v>0</v>
      </c>
      <c r="N76">
        <f t="shared" si="13"/>
        <v>0</v>
      </c>
      <c r="O76">
        <f t="shared" si="14"/>
        <v>29710</v>
      </c>
      <c r="P76" t="s">
        <v>0</v>
      </c>
      <c r="Q76" t="s">
        <v>0</v>
      </c>
    </row>
    <row r="77" spans="1:17" ht="14.25">
      <c r="A77" t="str">
        <f>TEXT(3549900123778,"0000000000000")</f>
        <v>3549900123778</v>
      </c>
      <c r="B77" t="s">
        <v>106</v>
      </c>
      <c r="C77" t="str">
        <f>TEXT(2266,"0000000")</f>
        <v>0002266</v>
      </c>
      <c r="D77" t="s">
        <v>77</v>
      </c>
      <c r="E77" t="s">
        <v>85</v>
      </c>
      <c r="F77">
        <v>24250</v>
      </c>
      <c r="G77">
        <v>33540</v>
      </c>
      <c r="H77">
        <v>27710</v>
      </c>
      <c r="K77">
        <f t="shared" si="10"/>
        <v>0</v>
      </c>
      <c r="L77">
        <f t="shared" si="11"/>
        <v>0</v>
      </c>
      <c r="M77">
        <f t="shared" si="12"/>
        <v>0</v>
      </c>
      <c r="N77">
        <f t="shared" si="13"/>
        <v>0</v>
      </c>
      <c r="O77">
        <f t="shared" si="14"/>
        <v>24250</v>
      </c>
      <c r="P77" t="s">
        <v>0</v>
      </c>
      <c r="Q77" t="s">
        <v>0</v>
      </c>
    </row>
    <row r="78" spans="1:17" ht="14.25">
      <c r="A78" t="str">
        <f>TEXT(3301300055768,"0000000000000")</f>
        <v>3301300055768</v>
      </c>
      <c r="B78" t="s">
        <v>107</v>
      </c>
      <c r="C78" t="str">
        <f>TEXT(2269,"0000000")</f>
        <v>0002269</v>
      </c>
      <c r="D78" t="s">
        <v>77</v>
      </c>
      <c r="E78" t="s">
        <v>85</v>
      </c>
      <c r="F78">
        <v>17200</v>
      </c>
      <c r="G78">
        <v>33540</v>
      </c>
      <c r="H78">
        <v>16030</v>
      </c>
      <c r="K78">
        <f t="shared" si="10"/>
        <v>0</v>
      </c>
      <c r="L78">
        <f t="shared" si="11"/>
        <v>0</v>
      </c>
      <c r="M78">
        <f t="shared" si="12"/>
        <v>0</v>
      </c>
      <c r="N78">
        <f t="shared" si="13"/>
        <v>0</v>
      </c>
      <c r="O78">
        <f t="shared" si="14"/>
        <v>17200</v>
      </c>
      <c r="P78" t="s">
        <v>0</v>
      </c>
      <c r="Q78" t="s">
        <v>0</v>
      </c>
    </row>
    <row r="79" spans="1:17" ht="14.25">
      <c r="A79" t="str">
        <f>TEXT(3440900619571,"0000000000000")</f>
        <v>3440900619571</v>
      </c>
      <c r="B79" t="s">
        <v>108</v>
      </c>
      <c r="C79" t="str">
        <f>TEXT(2271,"0000000")</f>
        <v>0002271</v>
      </c>
      <c r="D79" t="s">
        <v>77</v>
      </c>
      <c r="E79" t="s">
        <v>85</v>
      </c>
      <c r="F79">
        <v>18530</v>
      </c>
      <c r="G79">
        <v>33540</v>
      </c>
      <c r="H79">
        <v>16030</v>
      </c>
      <c r="K79">
        <f t="shared" si="10"/>
        <v>0</v>
      </c>
      <c r="L79">
        <f t="shared" si="11"/>
        <v>0</v>
      </c>
      <c r="M79">
        <f t="shared" si="12"/>
        <v>0</v>
      </c>
      <c r="N79">
        <f t="shared" si="13"/>
        <v>0</v>
      </c>
      <c r="O79">
        <f t="shared" si="14"/>
        <v>18530</v>
      </c>
      <c r="P79" t="s">
        <v>0</v>
      </c>
      <c r="Q79" t="s">
        <v>0</v>
      </c>
    </row>
    <row r="80" spans="1:17" ht="14.25">
      <c r="A80" t="str">
        <f>TEXT(3469900276117,"0000000000000")</f>
        <v>3469900276117</v>
      </c>
      <c r="B80" t="s">
        <v>109</v>
      </c>
      <c r="C80" t="str">
        <f>TEXT(2272,"0000000")</f>
        <v>0002272</v>
      </c>
      <c r="D80" t="s">
        <v>77</v>
      </c>
      <c r="E80" t="s">
        <v>85</v>
      </c>
      <c r="F80">
        <v>24390</v>
      </c>
      <c r="G80">
        <v>33540</v>
      </c>
      <c r="H80">
        <v>27710</v>
      </c>
      <c r="K80">
        <f t="shared" si="10"/>
        <v>0</v>
      </c>
      <c r="L80">
        <f t="shared" si="11"/>
        <v>0</v>
      </c>
      <c r="M80">
        <f t="shared" si="12"/>
        <v>0</v>
      </c>
      <c r="N80">
        <f t="shared" si="13"/>
        <v>0</v>
      </c>
      <c r="O80">
        <f t="shared" si="14"/>
        <v>24390</v>
      </c>
      <c r="P80" t="s">
        <v>0</v>
      </c>
      <c r="Q80" t="s">
        <v>0</v>
      </c>
    </row>
    <row r="81" spans="1:17" ht="14.25">
      <c r="A81" t="str">
        <f>TEXT(3659900289381,"0000000000000")</f>
        <v>3659900289381</v>
      </c>
      <c r="B81" t="s">
        <v>110</v>
      </c>
      <c r="C81" t="str">
        <f>TEXT(2276,"0000000")</f>
        <v>0002276</v>
      </c>
      <c r="D81" t="s">
        <v>77</v>
      </c>
      <c r="E81" t="s">
        <v>85</v>
      </c>
      <c r="F81">
        <v>17520</v>
      </c>
      <c r="G81">
        <v>33540</v>
      </c>
      <c r="H81">
        <v>16030</v>
      </c>
      <c r="K81">
        <f t="shared" si="10"/>
        <v>0</v>
      </c>
      <c r="L81">
        <f t="shared" si="11"/>
        <v>0</v>
      </c>
      <c r="M81">
        <f t="shared" si="12"/>
        <v>0</v>
      </c>
      <c r="N81">
        <f t="shared" si="13"/>
        <v>0</v>
      </c>
      <c r="O81">
        <f t="shared" si="14"/>
        <v>17520</v>
      </c>
      <c r="P81" t="s">
        <v>0</v>
      </c>
      <c r="Q81" t="s">
        <v>0</v>
      </c>
    </row>
    <row r="82" spans="1:17" ht="14.25">
      <c r="A82" t="str">
        <f>TEXT(3419900091842,"0000000000000")</f>
        <v>3419900091842</v>
      </c>
      <c r="B82" t="s">
        <v>111</v>
      </c>
      <c r="C82" t="str">
        <f>TEXT(2278,"0000000")</f>
        <v>0002278</v>
      </c>
      <c r="D82" t="s">
        <v>77</v>
      </c>
      <c r="E82" t="s">
        <v>85</v>
      </c>
      <c r="F82">
        <v>29850</v>
      </c>
      <c r="G82">
        <v>33540</v>
      </c>
      <c r="H82">
        <v>27710</v>
      </c>
      <c r="K82">
        <f t="shared" si="10"/>
        <v>0</v>
      </c>
      <c r="L82">
        <f t="shared" si="11"/>
        <v>0</v>
      </c>
      <c r="M82">
        <f t="shared" si="12"/>
        <v>0</v>
      </c>
      <c r="N82">
        <f t="shared" si="13"/>
        <v>0</v>
      </c>
      <c r="O82">
        <f t="shared" si="14"/>
        <v>29850</v>
      </c>
      <c r="P82" t="s">
        <v>0</v>
      </c>
      <c r="Q82" t="s">
        <v>0</v>
      </c>
    </row>
    <row r="83" spans="1:17" ht="14.25">
      <c r="A83" t="str">
        <f>TEXT(3400400727537,"0000000000000")</f>
        <v>3400400727537</v>
      </c>
      <c r="B83" t="s">
        <v>112</v>
      </c>
      <c r="C83" t="str">
        <f>TEXT(2283,"0000000")</f>
        <v>0002283</v>
      </c>
      <c r="D83" t="s">
        <v>77</v>
      </c>
      <c r="E83" t="s">
        <v>85</v>
      </c>
      <c r="F83">
        <v>19570</v>
      </c>
      <c r="G83">
        <v>33540</v>
      </c>
      <c r="H83">
        <v>16030</v>
      </c>
      <c r="K83">
        <f t="shared" si="10"/>
        <v>0</v>
      </c>
      <c r="L83">
        <f t="shared" si="11"/>
        <v>0</v>
      </c>
      <c r="M83">
        <f t="shared" si="12"/>
        <v>0</v>
      </c>
      <c r="N83">
        <f t="shared" si="13"/>
        <v>0</v>
      </c>
      <c r="O83">
        <f t="shared" si="14"/>
        <v>19570</v>
      </c>
      <c r="P83" t="s">
        <v>0</v>
      </c>
      <c r="Q83" t="s">
        <v>0</v>
      </c>
    </row>
    <row r="84" spans="1:17" ht="14.25">
      <c r="A84" t="str">
        <f>TEXT(3570800048814,"0000000000000")</f>
        <v>3570800048814</v>
      </c>
      <c r="B84" t="s">
        <v>113</v>
      </c>
      <c r="C84" t="str">
        <f>TEXT(2286,"0000000")</f>
        <v>0002286</v>
      </c>
      <c r="D84" t="s">
        <v>77</v>
      </c>
      <c r="E84" t="s">
        <v>85</v>
      </c>
      <c r="F84">
        <v>21500</v>
      </c>
      <c r="G84">
        <v>33540</v>
      </c>
      <c r="H84">
        <v>16030</v>
      </c>
      <c r="K84">
        <f t="shared" si="10"/>
        <v>0</v>
      </c>
      <c r="L84">
        <f t="shared" si="11"/>
        <v>0</v>
      </c>
      <c r="M84">
        <f t="shared" si="12"/>
        <v>0</v>
      </c>
      <c r="N84">
        <f t="shared" si="13"/>
        <v>0</v>
      </c>
      <c r="O84">
        <f t="shared" si="14"/>
        <v>21500</v>
      </c>
      <c r="P84" t="s">
        <v>0</v>
      </c>
      <c r="Q84" t="s">
        <v>0</v>
      </c>
    </row>
    <row r="85" spans="1:17" ht="14.25">
      <c r="A85" t="str">
        <f>TEXT(5410600053510,"0000000000000")</f>
        <v>5410600053510</v>
      </c>
      <c r="B85" t="s">
        <v>114</v>
      </c>
      <c r="C85" t="str">
        <f>TEXT(2287,"0000000")</f>
        <v>0002287</v>
      </c>
      <c r="D85" t="s">
        <v>77</v>
      </c>
      <c r="E85" t="s">
        <v>85</v>
      </c>
      <c r="F85">
        <v>23950</v>
      </c>
      <c r="G85">
        <v>33540</v>
      </c>
      <c r="H85">
        <v>27710</v>
      </c>
      <c r="K85">
        <f t="shared" si="10"/>
        <v>0</v>
      </c>
      <c r="L85">
        <f t="shared" si="11"/>
        <v>0</v>
      </c>
      <c r="M85">
        <f t="shared" si="12"/>
        <v>0</v>
      </c>
      <c r="N85">
        <f t="shared" si="13"/>
        <v>0</v>
      </c>
      <c r="O85">
        <f t="shared" si="14"/>
        <v>23950</v>
      </c>
      <c r="P85" t="s">
        <v>0</v>
      </c>
      <c r="Q85" t="s">
        <v>0</v>
      </c>
    </row>
    <row r="86" spans="1:17" ht="14.25">
      <c r="A86" t="str">
        <f>TEXT(3409700171346,"0000000000000")</f>
        <v>3409700171346</v>
      </c>
      <c r="B86" t="s">
        <v>115</v>
      </c>
      <c r="C86" t="str">
        <f>TEXT(2288,"0000000")</f>
        <v>0002288</v>
      </c>
      <c r="D86" t="s">
        <v>77</v>
      </c>
      <c r="E86" t="s">
        <v>85</v>
      </c>
      <c r="F86">
        <v>24390</v>
      </c>
      <c r="G86">
        <v>33540</v>
      </c>
      <c r="H86">
        <v>27710</v>
      </c>
      <c r="K86">
        <f t="shared" si="10"/>
        <v>0</v>
      </c>
      <c r="L86">
        <f t="shared" si="11"/>
        <v>0</v>
      </c>
      <c r="M86">
        <f t="shared" si="12"/>
        <v>0</v>
      </c>
      <c r="N86">
        <f t="shared" si="13"/>
        <v>0</v>
      </c>
      <c r="O86">
        <f t="shared" si="14"/>
        <v>24390</v>
      </c>
      <c r="P86" t="s">
        <v>0</v>
      </c>
      <c r="Q86" t="s">
        <v>0</v>
      </c>
    </row>
    <row r="87" spans="1:17" ht="14.25">
      <c r="A87" t="str">
        <f>TEXT(3720100955256,"0000000000000")</f>
        <v>3720100955256</v>
      </c>
      <c r="B87" t="s">
        <v>116</v>
      </c>
      <c r="C87" t="str">
        <f>TEXT(2300,"0000000")</f>
        <v>0002300</v>
      </c>
      <c r="D87" t="s">
        <v>77</v>
      </c>
      <c r="E87" t="s">
        <v>85</v>
      </c>
      <c r="F87">
        <v>25100</v>
      </c>
      <c r="G87">
        <v>33540</v>
      </c>
      <c r="H87">
        <v>27710</v>
      </c>
      <c r="K87">
        <f t="shared" si="10"/>
        <v>0</v>
      </c>
      <c r="L87">
        <f t="shared" si="11"/>
        <v>0</v>
      </c>
      <c r="M87">
        <f t="shared" si="12"/>
        <v>0</v>
      </c>
      <c r="N87">
        <f t="shared" si="13"/>
        <v>0</v>
      </c>
      <c r="O87">
        <f t="shared" si="14"/>
        <v>25100</v>
      </c>
      <c r="P87" t="s">
        <v>0</v>
      </c>
      <c r="Q87" t="s">
        <v>0</v>
      </c>
    </row>
    <row r="88" spans="1:17" ht="14.25">
      <c r="A88" t="str">
        <f>TEXT(3410102417963,"0000000000000")</f>
        <v>3410102417963</v>
      </c>
      <c r="B88" t="s">
        <v>117</v>
      </c>
      <c r="C88" t="str">
        <f>TEXT(2722,"0000000")</f>
        <v>0002722</v>
      </c>
      <c r="D88" t="s">
        <v>77</v>
      </c>
      <c r="E88" t="s">
        <v>85</v>
      </c>
      <c r="F88">
        <v>29990</v>
      </c>
      <c r="G88">
        <v>33540</v>
      </c>
      <c r="H88">
        <v>27710</v>
      </c>
      <c r="K88">
        <f t="shared" si="10"/>
        <v>0</v>
      </c>
      <c r="L88">
        <f t="shared" si="11"/>
        <v>0</v>
      </c>
      <c r="M88">
        <f t="shared" si="12"/>
        <v>0</v>
      </c>
      <c r="N88">
        <f t="shared" si="13"/>
        <v>0</v>
      </c>
      <c r="O88">
        <f t="shared" si="14"/>
        <v>29990</v>
      </c>
      <c r="P88" t="s">
        <v>0</v>
      </c>
      <c r="Q88" t="s">
        <v>0</v>
      </c>
    </row>
    <row r="89" spans="1:17" ht="14.25">
      <c r="A89" t="str">
        <f>TEXT(3549900162447,"0000000000000")</f>
        <v>3549900162447</v>
      </c>
      <c r="B89" t="s">
        <v>118</v>
      </c>
      <c r="C89" t="str">
        <f>TEXT(2725,"0000000")</f>
        <v>0002725</v>
      </c>
      <c r="D89" t="s">
        <v>77</v>
      </c>
      <c r="E89" t="s">
        <v>85</v>
      </c>
      <c r="F89">
        <v>23380</v>
      </c>
      <c r="G89">
        <v>33540</v>
      </c>
      <c r="H89">
        <v>27710</v>
      </c>
      <c r="K89">
        <f t="shared" si="10"/>
        <v>0</v>
      </c>
      <c r="L89">
        <f t="shared" si="11"/>
        <v>0</v>
      </c>
      <c r="M89">
        <f t="shared" si="12"/>
        <v>0</v>
      </c>
      <c r="N89">
        <f t="shared" si="13"/>
        <v>0</v>
      </c>
      <c r="O89">
        <f t="shared" si="14"/>
        <v>23380</v>
      </c>
      <c r="P89" t="s">
        <v>0</v>
      </c>
      <c r="Q89" t="s">
        <v>0</v>
      </c>
    </row>
    <row r="90" spans="1:17" ht="14.25">
      <c r="A90" t="str">
        <f>TEXT(3479900225334,"0000000000000")</f>
        <v>3479900225334</v>
      </c>
      <c r="B90" t="s">
        <v>119</v>
      </c>
      <c r="C90" t="str">
        <f>TEXT(2726,"0000000")</f>
        <v>0002726</v>
      </c>
      <c r="D90" t="s">
        <v>77</v>
      </c>
      <c r="E90" t="s">
        <v>85</v>
      </c>
      <c r="F90">
        <v>26010</v>
      </c>
      <c r="G90">
        <v>33540</v>
      </c>
      <c r="H90">
        <v>27710</v>
      </c>
      <c r="K90">
        <f t="shared" si="10"/>
        <v>0</v>
      </c>
      <c r="L90">
        <f t="shared" si="11"/>
        <v>0</v>
      </c>
      <c r="M90">
        <f t="shared" si="12"/>
        <v>0</v>
      </c>
      <c r="N90">
        <f t="shared" si="13"/>
        <v>0</v>
      </c>
      <c r="O90">
        <f t="shared" si="14"/>
        <v>26010</v>
      </c>
      <c r="P90" t="s">
        <v>0</v>
      </c>
      <c r="Q90" t="s">
        <v>0</v>
      </c>
    </row>
    <row r="91" spans="1:17" ht="14.25">
      <c r="A91" t="str">
        <f>TEXT(3540400183005,"0000000000000")</f>
        <v>3540400183005</v>
      </c>
      <c r="B91" t="s">
        <v>120</v>
      </c>
      <c r="C91" t="str">
        <f>TEXT(2731,"0000000")</f>
        <v>0002731</v>
      </c>
      <c r="D91" t="s">
        <v>77</v>
      </c>
      <c r="E91" t="s">
        <v>85</v>
      </c>
      <c r="F91">
        <v>29850</v>
      </c>
      <c r="G91">
        <v>33540</v>
      </c>
      <c r="H91">
        <v>27710</v>
      </c>
      <c r="K91">
        <f t="shared" si="10"/>
        <v>0</v>
      </c>
      <c r="L91">
        <f t="shared" si="11"/>
        <v>0</v>
      </c>
      <c r="M91">
        <f t="shared" si="12"/>
        <v>0</v>
      </c>
      <c r="N91">
        <f t="shared" si="13"/>
        <v>0</v>
      </c>
      <c r="O91">
        <f t="shared" si="14"/>
        <v>29850</v>
      </c>
      <c r="P91" t="s">
        <v>0</v>
      </c>
      <c r="Q91" t="s">
        <v>0</v>
      </c>
    </row>
    <row r="92" spans="1:17" ht="14.25">
      <c r="A92" t="str">
        <f>TEXT(3549900123417,"0000000000000")</f>
        <v>3549900123417</v>
      </c>
      <c r="B92" t="s">
        <v>121</v>
      </c>
      <c r="C92" t="str">
        <f>TEXT(2734,"0000000")</f>
        <v>0002734</v>
      </c>
      <c r="D92" t="s">
        <v>77</v>
      </c>
      <c r="E92" t="s">
        <v>85</v>
      </c>
      <c r="F92">
        <v>29160</v>
      </c>
      <c r="G92">
        <v>33540</v>
      </c>
      <c r="H92">
        <v>27710</v>
      </c>
      <c r="K92">
        <f t="shared" si="10"/>
        <v>0</v>
      </c>
      <c r="L92">
        <f t="shared" si="11"/>
        <v>0</v>
      </c>
      <c r="M92">
        <f t="shared" si="12"/>
        <v>0</v>
      </c>
      <c r="N92">
        <f t="shared" si="13"/>
        <v>0</v>
      </c>
      <c r="O92">
        <f t="shared" si="14"/>
        <v>29160</v>
      </c>
      <c r="P92" t="s">
        <v>0</v>
      </c>
      <c r="Q92" t="s">
        <v>0</v>
      </c>
    </row>
    <row r="93" spans="1:17" ht="14.25">
      <c r="A93" t="str">
        <f>TEXT(3549900123077,"0000000000000")</f>
        <v>3549900123077</v>
      </c>
      <c r="B93" t="s">
        <v>122</v>
      </c>
      <c r="C93" t="str">
        <f>TEXT(2735,"0000000")</f>
        <v>0002735</v>
      </c>
      <c r="D93" t="s">
        <v>77</v>
      </c>
      <c r="E93" t="s">
        <v>85</v>
      </c>
      <c r="F93">
        <v>24250</v>
      </c>
      <c r="G93">
        <v>33540</v>
      </c>
      <c r="H93">
        <v>27710</v>
      </c>
      <c r="K93">
        <f t="shared" si="10"/>
        <v>0</v>
      </c>
      <c r="L93">
        <f t="shared" si="11"/>
        <v>0</v>
      </c>
      <c r="M93">
        <f t="shared" si="12"/>
        <v>0</v>
      </c>
      <c r="N93">
        <f t="shared" si="13"/>
        <v>0</v>
      </c>
      <c r="O93">
        <f t="shared" si="14"/>
        <v>24250</v>
      </c>
      <c r="P93" t="s">
        <v>0</v>
      </c>
      <c r="Q93" t="s">
        <v>0</v>
      </c>
    </row>
    <row r="94" spans="1:17" ht="14.25">
      <c r="A94" t="str">
        <f>TEXT(4500600004188,"0000000000000")</f>
        <v>4500600004188</v>
      </c>
      <c r="B94" t="s">
        <v>123</v>
      </c>
      <c r="C94" t="str">
        <f>TEXT(3052,"0000000")</f>
        <v>0003052</v>
      </c>
      <c r="D94" t="s">
        <v>77</v>
      </c>
      <c r="E94" t="s">
        <v>85</v>
      </c>
      <c r="F94">
        <v>21660</v>
      </c>
      <c r="G94">
        <v>33540</v>
      </c>
      <c r="H94">
        <v>16030</v>
      </c>
      <c r="K94">
        <f t="shared" si="10"/>
        <v>0</v>
      </c>
      <c r="L94">
        <f t="shared" si="11"/>
        <v>0</v>
      </c>
      <c r="M94">
        <f t="shared" si="12"/>
        <v>0</v>
      </c>
      <c r="N94">
        <f t="shared" si="13"/>
        <v>0</v>
      </c>
      <c r="O94">
        <f t="shared" si="14"/>
        <v>21660</v>
      </c>
      <c r="P94" t="s">
        <v>0</v>
      </c>
      <c r="Q94" t="s">
        <v>0</v>
      </c>
    </row>
    <row r="95" spans="1:17" ht="14.25">
      <c r="A95" t="str">
        <f>TEXT(3470500143197,"0000000000000")</f>
        <v>3470500143197</v>
      </c>
      <c r="B95" t="s">
        <v>124</v>
      </c>
      <c r="C95" t="str">
        <f>TEXT(3053,"0000000")</f>
        <v>0003053</v>
      </c>
      <c r="D95" t="s">
        <v>77</v>
      </c>
      <c r="E95" t="s">
        <v>85</v>
      </c>
      <c r="F95">
        <v>22950</v>
      </c>
      <c r="G95">
        <v>33540</v>
      </c>
      <c r="H95">
        <v>27710</v>
      </c>
      <c r="K95">
        <f t="shared" si="10"/>
        <v>0</v>
      </c>
      <c r="L95">
        <f t="shared" si="11"/>
        <v>0</v>
      </c>
      <c r="M95">
        <f t="shared" si="12"/>
        <v>0</v>
      </c>
      <c r="N95">
        <f t="shared" si="13"/>
        <v>0</v>
      </c>
      <c r="O95">
        <f t="shared" si="14"/>
        <v>22950</v>
      </c>
      <c r="P95" t="s">
        <v>0</v>
      </c>
      <c r="Q95" t="s">
        <v>0</v>
      </c>
    </row>
    <row r="96" spans="1:17" ht="14.25">
      <c r="A96" t="str">
        <f>TEXT(3401700569113,"0000000000000")</f>
        <v>3401700569113</v>
      </c>
      <c r="B96" t="s">
        <v>125</v>
      </c>
      <c r="C96" t="str">
        <f>TEXT(3055,"0000000")</f>
        <v>0003055</v>
      </c>
      <c r="D96" t="s">
        <v>77</v>
      </c>
      <c r="E96" t="s">
        <v>85</v>
      </c>
      <c r="F96">
        <v>19570</v>
      </c>
      <c r="G96">
        <v>33540</v>
      </c>
      <c r="H96">
        <v>16030</v>
      </c>
      <c r="K96">
        <f t="shared" si="10"/>
        <v>0</v>
      </c>
      <c r="L96">
        <f t="shared" si="11"/>
        <v>0</v>
      </c>
      <c r="M96">
        <f t="shared" si="12"/>
        <v>0</v>
      </c>
      <c r="N96">
        <f t="shared" si="13"/>
        <v>0</v>
      </c>
      <c r="O96">
        <f t="shared" si="14"/>
        <v>19570</v>
      </c>
      <c r="P96" t="s">
        <v>0</v>
      </c>
      <c r="Q96" t="s">
        <v>0</v>
      </c>
    </row>
    <row r="97" spans="1:17" ht="14.25">
      <c r="A97" t="str">
        <f>TEXT(3540400772299,"0000000000000")</f>
        <v>3540400772299</v>
      </c>
      <c r="B97" t="s">
        <v>126</v>
      </c>
      <c r="C97" t="str">
        <f>TEXT(3056,"0000000")</f>
        <v>0003056</v>
      </c>
      <c r="D97" t="s">
        <v>77</v>
      </c>
      <c r="E97" t="s">
        <v>85</v>
      </c>
      <c r="F97">
        <v>17440</v>
      </c>
      <c r="G97">
        <v>33540</v>
      </c>
      <c r="H97">
        <v>16030</v>
      </c>
      <c r="K97">
        <f t="shared" si="10"/>
        <v>0</v>
      </c>
      <c r="L97">
        <f t="shared" si="11"/>
        <v>0</v>
      </c>
      <c r="M97">
        <f t="shared" si="12"/>
        <v>0</v>
      </c>
      <c r="N97">
        <f t="shared" si="13"/>
        <v>0</v>
      </c>
      <c r="O97">
        <f t="shared" si="14"/>
        <v>17440</v>
      </c>
      <c r="P97" t="s">
        <v>0</v>
      </c>
      <c r="Q97" t="s">
        <v>0</v>
      </c>
    </row>
    <row r="98" spans="1:17" ht="14.25">
      <c r="A98" t="str">
        <f>TEXT(3301200414481,"0000000000000")</f>
        <v>3301200414481</v>
      </c>
      <c r="B98" t="s">
        <v>127</v>
      </c>
      <c r="C98" t="str">
        <f>TEXT(3057,"0000000")</f>
        <v>0003057</v>
      </c>
      <c r="D98" t="s">
        <v>77</v>
      </c>
      <c r="E98" t="s">
        <v>85</v>
      </c>
      <c r="F98">
        <v>23240</v>
      </c>
      <c r="G98">
        <v>33540</v>
      </c>
      <c r="H98">
        <v>27710</v>
      </c>
      <c r="K98">
        <f t="shared" si="10"/>
        <v>0</v>
      </c>
      <c r="L98">
        <f t="shared" si="11"/>
        <v>0</v>
      </c>
      <c r="M98">
        <f t="shared" si="12"/>
        <v>0</v>
      </c>
      <c r="N98">
        <f t="shared" si="13"/>
        <v>0</v>
      </c>
      <c r="O98">
        <f t="shared" si="14"/>
        <v>23240</v>
      </c>
      <c r="P98" t="s">
        <v>0</v>
      </c>
      <c r="Q98" t="s">
        <v>0</v>
      </c>
    </row>
    <row r="99" spans="1:17" ht="14.25">
      <c r="A99" t="str">
        <f>TEXT(3440300562731,"0000000000000")</f>
        <v>3440300562731</v>
      </c>
      <c r="B99" t="s">
        <v>128</v>
      </c>
      <c r="C99" t="str">
        <f>TEXT(3058,"0000000")</f>
        <v>0003058</v>
      </c>
      <c r="D99" t="s">
        <v>77</v>
      </c>
      <c r="E99" t="s">
        <v>85</v>
      </c>
      <c r="F99">
        <v>16440</v>
      </c>
      <c r="G99">
        <v>33540</v>
      </c>
      <c r="H99">
        <v>16030</v>
      </c>
      <c r="K99">
        <f t="shared" si="10"/>
        <v>0</v>
      </c>
      <c r="L99">
        <f t="shared" si="11"/>
        <v>0</v>
      </c>
      <c r="M99">
        <f t="shared" si="12"/>
        <v>0</v>
      </c>
      <c r="N99">
        <f t="shared" si="13"/>
        <v>0</v>
      </c>
      <c r="O99">
        <f t="shared" si="14"/>
        <v>16440</v>
      </c>
      <c r="P99" t="s">
        <v>0</v>
      </c>
      <c r="Q99" t="s">
        <v>0</v>
      </c>
    </row>
    <row r="100" spans="1:17" ht="14.25">
      <c r="A100" t="str">
        <f>TEXT(5470800001467,"0000000000000")</f>
        <v>5470800001467</v>
      </c>
      <c r="B100" t="s">
        <v>129</v>
      </c>
      <c r="C100" t="str">
        <f>TEXT(3060,"0000000")</f>
        <v>0003060</v>
      </c>
      <c r="D100" t="s">
        <v>77</v>
      </c>
      <c r="E100" t="s">
        <v>85</v>
      </c>
      <c r="F100">
        <v>29710</v>
      </c>
      <c r="G100">
        <v>33540</v>
      </c>
      <c r="H100">
        <v>27710</v>
      </c>
      <c r="K100">
        <f t="shared" si="10"/>
        <v>0</v>
      </c>
      <c r="L100">
        <f t="shared" si="11"/>
        <v>0</v>
      </c>
      <c r="M100">
        <f t="shared" si="12"/>
        <v>0</v>
      </c>
      <c r="N100">
        <f t="shared" si="13"/>
        <v>0</v>
      </c>
      <c r="O100">
        <f t="shared" si="14"/>
        <v>29710</v>
      </c>
      <c r="P100" t="s">
        <v>0</v>
      </c>
      <c r="Q100" t="s">
        <v>0</v>
      </c>
    </row>
    <row r="101" spans="1:17" ht="14.25">
      <c r="A101" t="str">
        <f>TEXT(3400100333746,"0000000000000")</f>
        <v>3400100333746</v>
      </c>
      <c r="B101" t="s">
        <v>130</v>
      </c>
      <c r="C101" t="str">
        <f>TEXT(3061,"0000000")</f>
        <v>0003061</v>
      </c>
      <c r="D101" t="s">
        <v>77</v>
      </c>
      <c r="E101" t="s">
        <v>85</v>
      </c>
      <c r="F101">
        <v>21320</v>
      </c>
      <c r="G101">
        <v>33540</v>
      </c>
      <c r="H101">
        <v>16030</v>
      </c>
      <c r="K101">
        <f t="shared" si="10"/>
        <v>0</v>
      </c>
      <c r="L101">
        <f t="shared" si="11"/>
        <v>0</v>
      </c>
      <c r="M101">
        <f t="shared" si="12"/>
        <v>0</v>
      </c>
      <c r="N101">
        <f t="shared" si="13"/>
        <v>0</v>
      </c>
      <c r="O101">
        <f t="shared" si="14"/>
        <v>21320</v>
      </c>
      <c r="P101" t="s">
        <v>0</v>
      </c>
      <c r="Q101" t="s">
        <v>0</v>
      </c>
    </row>
    <row r="102" spans="1:17" ht="14.25">
      <c r="A102" t="str">
        <f>TEXT(3410102350800,"0000000000000")</f>
        <v>3410102350800</v>
      </c>
      <c r="B102" t="s">
        <v>131</v>
      </c>
      <c r="C102" t="str">
        <f>TEXT(3063,"0000000")</f>
        <v>0003063</v>
      </c>
      <c r="D102" t="s">
        <v>77</v>
      </c>
      <c r="E102" t="s">
        <v>85</v>
      </c>
      <c r="F102">
        <v>24830</v>
      </c>
      <c r="G102">
        <v>33540</v>
      </c>
      <c r="H102">
        <v>27710</v>
      </c>
      <c r="K102">
        <f t="shared" si="10"/>
        <v>0</v>
      </c>
      <c r="L102">
        <f t="shared" si="11"/>
        <v>0</v>
      </c>
      <c r="M102">
        <f t="shared" si="12"/>
        <v>0</v>
      </c>
      <c r="N102">
        <f t="shared" si="13"/>
        <v>0</v>
      </c>
      <c r="O102">
        <f t="shared" si="14"/>
        <v>24830</v>
      </c>
      <c r="P102" t="s">
        <v>0</v>
      </c>
      <c r="Q102" t="s">
        <v>0</v>
      </c>
    </row>
    <row r="103" spans="1:17" ht="14.25">
      <c r="A103" t="str">
        <f>TEXT(3470200030621,"0000000000000")</f>
        <v>3470200030621</v>
      </c>
      <c r="B103" t="s">
        <v>132</v>
      </c>
      <c r="C103" t="str">
        <f>TEXT(3064,"0000000")</f>
        <v>0003064</v>
      </c>
      <c r="D103" t="s">
        <v>77</v>
      </c>
      <c r="E103" t="s">
        <v>85</v>
      </c>
      <c r="F103">
        <v>30400</v>
      </c>
      <c r="G103">
        <v>33540</v>
      </c>
      <c r="H103">
        <v>27710</v>
      </c>
      <c r="K103">
        <f t="shared" si="10"/>
        <v>0</v>
      </c>
      <c r="L103">
        <f t="shared" si="11"/>
        <v>0</v>
      </c>
      <c r="M103">
        <f t="shared" si="12"/>
        <v>0</v>
      </c>
      <c r="N103">
        <f t="shared" si="13"/>
        <v>0</v>
      </c>
      <c r="O103">
        <f t="shared" si="14"/>
        <v>30400</v>
      </c>
      <c r="P103" t="s">
        <v>0</v>
      </c>
      <c r="Q103" t="s">
        <v>0</v>
      </c>
    </row>
    <row r="104" spans="1:17" ht="14.25">
      <c r="A104" t="str">
        <f>TEXT(3540400125986,"0000000000000")</f>
        <v>3540400125986</v>
      </c>
      <c r="B104" t="s">
        <v>133</v>
      </c>
      <c r="C104" t="str">
        <f>TEXT(3065,"0000000")</f>
        <v>0003065</v>
      </c>
      <c r="D104" t="s">
        <v>77</v>
      </c>
      <c r="E104" t="s">
        <v>85</v>
      </c>
      <c r="F104">
        <v>20280</v>
      </c>
      <c r="G104">
        <v>33540</v>
      </c>
      <c r="H104">
        <v>16030</v>
      </c>
      <c r="K104">
        <f t="shared" si="10"/>
        <v>0</v>
      </c>
      <c r="L104">
        <f t="shared" si="11"/>
        <v>0</v>
      </c>
      <c r="M104">
        <f t="shared" si="12"/>
        <v>0</v>
      </c>
      <c r="N104">
        <f t="shared" si="13"/>
        <v>0</v>
      </c>
      <c r="O104">
        <f t="shared" si="14"/>
        <v>20280</v>
      </c>
      <c r="P104" t="s">
        <v>0</v>
      </c>
      <c r="Q104" t="s">
        <v>0</v>
      </c>
    </row>
    <row r="105" spans="1:17" ht="14.25">
      <c r="A105" t="str">
        <f>TEXT(5350400042108,"0000000000000")</f>
        <v>5350400042108</v>
      </c>
      <c r="B105" t="s">
        <v>134</v>
      </c>
      <c r="C105" t="str">
        <f>TEXT(1792,"0000000")</f>
        <v>0001792</v>
      </c>
      <c r="D105" t="s">
        <v>135</v>
      </c>
      <c r="E105" t="s">
        <v>136</v>
      </c>
      <c r="F105">
        <v>7640</v>
      </c>
      <c r="G105">
        <v>18190</v>
      </c>
      <c r="H105">
        <v>10790</v>
      </c>
      <c r="K105">
        <f t="shared" si="10"/>
        <v>0</v>
      </c>
      <c r="L105">
        <f t="shared" si="11"/>
        <v>0</v>
      </c>
      <c r="M105">
        <f t="shared" si="12"/>
        <v>0</v>
      </c>
      <c r="N105">
        <f t="shared" si="13"/>
        <v>0</v>
      </c>
      <c r="O105">
        <f t="shared" si="14"/>
        <v>7640</v>
      </c>
      <c r="P105" t="s">
        <v>0</v>
      </c>
      <c r="Q105" t="s">
        <v>0</v>
      </c>
    </row>
    <row r="106" spans="12:15" ht="14.25">
      <c r="L106" t="s">
        <v>137</v>
      </c>
      <c r="N106">
        <f>SUM($N7:$N105)</f>
        <v>0</v>
      </c>
      <c r="O106">
        <v>2624660</v>
      </c>
    </row>
    <row r="107" spans="12:14" ht="14.25">
      <c r="L107" t="s">
        <v>138</v>
      </c>
      <c r="N107">
        <v>75320</v>
      </c>
    </row>
    <row r="108" ht="14.25">
      <c r="N108">
        <f>$N107-$N106</f>
        <v>75320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HomeUser</cp:lastModifiedBy>
  <dcterms:created xsi:type="dcterms:W3CDTF">2010-12-03T05:21:42Z</dcterms:created>
  <dcterms:modified xsi:type="dcterms:W3CDTF">2010-12-13T03:18:51Z</dcterms:modified>
  <cp:category/>
  <cp:version/>
  <cp:contentType/>
  <cp:contentStatus/>
</cp:coreProperties>
</file>