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160" activeTab="0"/>
  </bookViews>
  <sheets>
    <sheet name="สำนักฯ7" sheetId="1" r:id="rId1"/>
  </sheets>
  <definedNames/>
  <calcPr fullCalcOnLoad="1"/>
</workbook>
</file>

<file path=xl/sharedStrings.xml><?xml version="1.0" encoding="utf-8"?>
<sst xmlns="http://schemas.openxmlformats.org/spreadsheetml/2006/main" count="646" uniqueCount="158">
  <si>
    <t xml:space="preserve"> </t>
  </si>
  <si>
    <t>บัญชีรายละเอียดให้ข้าราชการพลเรือนสามัญได้รับการเลื่อนเงินเดือนรอบวันที่ 1 ตุลาคม 2553</t>
  </si>
  <si>
    <t>ของ กระทรวงทรัพยากรธรรมชาติและสิ่งแวดล้อม กรมป่าไม้ ราชการบริหารส่วนกลาง สำนักจัดการทรัพยากรป่าไม้ที่ 7</t>
  </si>
  <si>
    <t>เลขประจำตัว</t>
  </si>
  <si>
    <t xml:space="preserve">ชื่อ-นามสกุล        </t>
  </si>
  <si>
    <t>เลขตำแหน่ง</t>
  </si>
  <si>
    <t>ชื่อตำแหน่ง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</si>
  <si>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</si>
  <si>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</si>
  <si>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</si>
  <si>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</si>
  <si>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</si>
  <si>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จำนวนเงินที่</t>
  </si>
  <si>
    <t>จำนวนเงินที่ได้รับการเลื่อนจริง(บาท)</t>
  </si>
  <si>
    <t>เงินเดือน</t>
  </si>
  <si>
    <t>ผลการ</t>
  </si>
  <si>
    <t>หมายเหตุ</t>
  </si>
  <si>
    <t>ประชาชน</t>
  </si>
  <si>
    <t>ตำแหน่ง</t>
  </si>
  <si>
    <t>(บาท)</t>
  </si>
  <si>
    <t>แต่ละประเภทฯ</t>
  </si>
  <si>
    <t>คำนวณ (บาท)</t>
  </si>
  <si>
    <t>การประเมิน</t>
  </si>
  <si>
    <t>การเลื่อน</t>
  </si>
  <si>
    <t>คำนวณได้</t>
  </si>
  <si>
    <t>เงินตอบแทนฯ</t>
  </si>
  <si>
    <t>รวม</t>
  </si>
  <si>
    <t>หลังเลื่อน (บาท)</t>
  </si>
  <si>
    <t>ประเมิน</t>
  </si>
  <si>
    <t>นางสาว นงนุช แซ่เจี่ย</t>
  </si>
  <si>
    <t>นักวิชาการป่าไม้</t>
  </si>
  <si>
    <t>ชำนาญการ</t>
  </si>
  <si>
    <t>นาย สุมน นำพูลสุขสันติ์</t>
  </si>
  <si>
    <t>นาย ไพบูลย์ คุณพิโน</t>
  </si>
  <si>
    <t>นาง กฤษณา จตุรสุขสกุล</t>
  </si>
  <si>
    <t>นาย สยาม วิเศษลา</t>
  </si>
  <si>
    <t>นาย วุฒิชัย พิรุณสุนทร</t>
  </si>
  <si>
    <t>นางสาว ชลลดา ศรีพิมพ์</t>
  </si>
  <si>
    <t>นาย คงพัฒน์ ชายขาว</t>
  </si>
  <si>
    <t>นาย สมพล โสมทัพมอญ</t>
  </si>
  <si>
    <t>นาย ปัญญา บุตะกะ</t>
  </si>
  <si>
    <t>นาย ศานิตย์ ศรีฟอง</t>
  </si>
  <si>
    <t>นาย จักรกฤษณ์ พละกลาง</t>
  </si>
  <si>
    <t>นางสาว รุ่งนภา แก้วม่วง</t>
  </si>
  <si>
    <t>นาย วีระ อมรศักดิ์ชัย</t>
  </si>
  <si>
    <t>นาย วินัย โสมณวัตร์</t>
  </si>
  <si>
    <t>นาย วรชาติ สุตีกษณะ</t>
  </si>
  <si>
    <t>นาย ครรชิต โล่ห์คำ</t>
  </si>
  <si>
    <t>นาย จรูญ จันทวงษา</t>
  </si>
  <si>
    <t>นาง มาลินี มหันตะกาศรี</t>
  </si>
  <si>
    <t>นาย สมศักดิ์ วนัสสกุล</t>
  </si>
  <si>
    <t>นาย ฐิติพงศ์ ศาสตร์แก้ว</t>
  </si>
  <si>
    <t>นาย วีระพงษ์ ทองงอก</t>
  </si>
  <si>
    <t>นาย สุรชัย โชติกวี</t>
  </si>
  <si>
    <t>นาย กมล สุทธศรี</t>
  </si>
  <si>
    <t>นาย สุพจน์ อินทร์เหล่าใหญ่</t>
  </si>
  <si>
    <t>นาย วิเชียรศักดิ์ เพชรดี</t>
  </si>
  <si>
    <t>นาย มงคล คำวงษ์</t>
  </si>
  <si>
    <t>นาย เอนก เกียงวัว</t>
  </si>
  <si>
    <t>นาย กัมปนาท ดอกไม้</t>
  </si>
  <si>
    <t>ปฏิบัติการ</t>
  </si>
  <si>
    <t>นาย ดนัย นิลคูหา</t>
  </si>
  <si>
    <t>นาง สุจิตรา อ่อนหวาน</t>
  </si>
  <si>
    <t>นาย กนิษฐ จิตต์จันทร์</t>
  </si>
  <si>
    <t>นาย สิชล เสือปรางค์</t>
  </si>
  <si>
    <t>นาย ณัฐชัย เบิกขุนทด</t>
  </si>
  <si>
    <t>นาย จีรศักดิ์ ปุญญพิทักษ์</t>
  </si>
  <si>
    <t>เจ้าพนักงานป่าไม้</t>
  </si>
  <si>
    <t>อาวุโส</t>
  </si>
  <si>
    <t>นาย พงษ์พันธ์ โคตรชมภู</t>
  </si>
  <si>
    <t>นาย สำรวย สุดเฉลียว</t>
  </si>
  <si>
    <t>นาย สุขุม มิตตัสสา</t>
  </si>
  <si>
    <t>นาย ทาซาน กงชา</t>
  </si>
  <si>
    <t>นาย มนูญ งอสอน</t>
  </si>
  <si>
    <t>นาย ไชยา คล้ายคลึง</t>
  </si>
  <si>
    <t>ชำนาญงาน</t>
  </si>
  <si>
    <t>นาย วสันต์ จุฑานิล</t>
  </si>
  <si>
    <t>นาย สุวิชา สีชาเหง้า</t>
  </si>
  <si>
    <t>นาย นพพร ตั้งจิตต์งาม</t>
  </si>
  <si>
    <t>นาย สุทธิพร ศิริมณี</t>
  </si>
  <si>
    <t>นาย เชิดวงศ์ บัวเบิก</t>
  </si>
  <si>
    <t>นาย บุญช่วย จันทร์เชิด</t>
  </si>
  <si>
    <t>นาย สราวุธ สุโพธิ์</t>
  </si>
  <si>
    <t>นาย ธานี พันแสง</t>
  </si>
  <si>
    <t>นาย นพรัตน์ ดอกดวง</t>
  </si>
  <si>
    <t>นาย ชาติระวี สัญจร</t>
  </si>
  <si>
    <t>นาย อนุพงษ์ จำรูญ</t>
  </si>
  <si>
    <t>นาย ทวี แก้วภูมิแห่</t>
  </si>
  <si>
    <t>นาย วิษณุวัฒน์ เรืองสวัสดิ์</t>
  </si>
  <si>
    <t>นาย ชลวิทย์ นามจันทรา</t>
  </si>
  <si>
    <t>นาย อรุณ สุทธิรักษ์</t>
  </si>
  <si>
    <t>นาย นรินทร์ สุทธิประภา</t>
  </si>
  <si>
    <t>นาย อาทร โสดา</t>
  </si>
  <si>
    <t>นาย บัญชา รุ่งรจนา</t>
  </si>
  <si>
    <t>นาย ประสิทธิ์ หนองเทา</t>
  </si>
  <si>
    <t>นาย นุกูล ธรรมนิยม</t>
  </si>
  <si>
    <t>นาย อนันต์ ประทุมชาติ</t>
  </si>
  <si>
    <t>ว่าที่ร้อยตรี ถวิล แผ่นงา</t>
  </si>
  <si>
    <t>นาย กำพล สุวงศ์วรรณ</t>
  </si>
  <si>
    <t>นายช่างสำรวจ</t>
  </si>
  <si>
    <t>นาย บุญรักษ์ ศิริเวช</t>
  </si>
  <si>
    <t>นาย สมชาย นววงศ์อนันต์</t>
  </si>
  <si>
    <t>นาย อดิศร คงสมกัน</t>
  </si>
  <si>
    <t>นาง สุวิภา ไพรีพินาศ</t>
  </si>
  <si>
    <t>นาย ประธาน พุกสุข</t>
  </si>
  <si>
    <t>นาย คำผอง กุลวงศ์</t>
  </si>
  <si>
    <t>นาย การุณ ศรีลัด</t>
  </si>
  <si>
    <t>นาย วัฒนะ สารรัตน์</t>
  </si>
  <si>
    <t>นาย สมบูรณ์ วรรณพินิจ</t>
  </si>
  <si>
    <t>นาย สมพงษ์ สุขนา</t>
  </si>
  <si>
    <t>นาย ลิขิต ทะคง</t>
  </si>
  <si>
    <t>นาย ประวิทย์ มาพงศ์</t>
  </si>
  <si>
    <t>นาย จารึก แซ่หยง</t>
  </si>
  <si>
    <t>นาย สุวิทย์ มะลัย</t>
  </si>
  <si>
    <t>นาย วุฒิไกร กลั่นชัยภูมิ</t>
  </si>
  <si>
    <t>นาย ธนันท์เศรษฐ์ ประสิทธิสาร</t>
  </si>
  <si>
    <t>นาย อิทธิพล อนุชน</t>
  </si>
  <si>
    <t>นาย ตามใจ ไชยสิงห์</t>
  </si>
  <si>
    <t>นาย ศุภสิทธิ์ ธรรมสาลี</t>
  </si>
  <si>
    <t>นาย นราธร คำอาษา</t>
  </si>
  <si>
    <t>นาย ประนม รัชอินทร์</t>
  </si>
  <si>
    <t>นาย ฉัททันต์ สายาพัฒน์</t>
  </si>
  <si>
    <t>นาย สุทธิศักดิ์ สุขเกื้อ</t>
  </si>
  <si>
    <t>นาย วราวุธ กล้าหาญ</t>
  </si>
  <si>
    <t>นาย ประยงค์ ศรศาสตร์</t>
  </si>
  <si>
    <t>นาย ชาญณรงค์ เพชรดี</t>
  </si>
  <si>
    <t>นาย บรรจบ ไชยบล</t>
  </si>
  <si>
    <t>นาย ฐิติกร เงาะปก</t>
  </si>
  <si>
    <t>นาย ถาวนัฐ ดีโนนอด</t>
  </si>
  <si>
    <t>นาย บัณฑิต วงศ์อรินทร์</t>
  </si>
  <si>
    <t>นาย ฉลองชัย ศาลางาม</t>
  </si>
  <si>
    <t>นาย เทวัญ จันทรสีมาวรรณ</t>
  </si>
  <si>
    <t>นาย ศิริเดช วชิราภากร</t>
  </si>
  <si>
    <t>นาย เชษฐ์ สิทธิสินธุ์</t>
  </si>
  <si>
    <t>นาย สุขสันต์ ภูวิจารย์</t>
  </si>
  <si>
    <t>นาย พินิจ หล้าอยู่</t>
  </si>
  <si>
    <t>นาย จำนง ศรีราช</t>
  </si>
  <si>
    <t>นาย วรพงศ์ อินทพรหม</t>
  </si>
  <si>
    <t>นาย อภินันท์ ศรีดาวงษ์</t>
  </si>
  <si>
    <t>นาย ทวี ก้อนคำดี</t>
  </si>
  <si>
    <t>นาย วีระ ใสแก้ว</t>
  </si>
  <si>
    <t>นาย วินสันต์ ชูตากแดด</t>
  </si>
  <si>
    <t>นาย ธนิตย ทวีชื่น</t>
  </si>
  <si>
    <t>นาย สุวิทย์ โอฐงาม</t>
  </si>
  <si>
    <t>นาย ธนพงษ์ เสงี่ยมศักดิ์</t>
  </si>
  <si>
    <t>นาย ชาญชัย โล่ห์สีทอง</t>
  </si>
  <si>
    <t>นาย โสภาค คงวัน</t>
  </si>
  <si>
    <t>นาย เชษฐา ประทุมมาศ</t>
  </si>
  <si>
    <t>นาย พรชัย มั่งมา</t>
  </si>
  <si>
    <t>นาย ประสาท นพคุณ</t>
  </si>
  <si>
    <t>นาย สุทธิชัย ทองประเสริฐ</t>
  </si>
  <si>
    <t>นาง บุปผาทิพย์ โชติพินิจ</t>
  </si>
  <si>
    <t>เจ้าพนักงานธุรการ</t>
  </si>
  <si>
    <t>ปฎิบัติงาน</t>
  </si>
  <si>
    <t>นาย สุรัตน์ แพงวงษ์</t>
  </si>
  <si>
    <t>นาย นพคุณ สมัตถะ</t>
  </si>
  <si>
    <t>รวมเงินที่ใช้เลื่อนเงินเดือน</t>
  </si>
  <si>
    <t>กรอบวงเงินที่ได้รับจัดสรร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</si>
</sst>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PageLayoutView="0" workbookViewId="0" topLeftCell="A1">
      <selection activeCell="J7" sqref="J7"/>
    </sheetView>
  </sheetViews>
  <sheetFormatPr defaultColWidth="9.140625" defaultRowHeight="15"/>
  <sheetData>
    <row r="1" spans="1:5" ht="14.25">
      <c r="A1" t="s">
        <v>0</v>
      </c>
      <c r="B1" t="s">
        <v>0</v>
      </c>
      <c r="C1" t="s">
        <v>0</v>
      </c>
      <c r="D1" t="s">
        <v>0</v>
      </c>
      <c r="E1" t="s">
        <v>1</v>
      </c>
    </row>
    <row r="2" spans="1:6" ht="14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</row>
    <row r="3" spans="1:6" ht="14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2</v>
      </c>
    </row>
    <row r="4" spans="1:6" ht="14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</row>
    <row r="5" spans="1:17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11</v>
      </c>
      <c r="K5" t="s">
        <v>12</v>
      </c>
      <c r="L5" t="s">
        <v>13</v>
      </c>
      <c r="O5" t="s">
        <v>14</v>
      </c>
      <c r="P5" t="s">
        <v>15</v>
      </c>
      <c r="Q5" t="s">
        <v>16</v>
      </c>
    </row>
    <row r="6" spans="1:16" ht="14.25">
      <c r="A6" t="s">
        <v>17</v>
      </c>
      <c r="B6" t="s">
        <v>0</v>
      </c>
      <c r="C6" t="s">
        <v>0</v>
      </c>
      <c r="D6" t="s">
        <v>0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14</v>
      </c>
      <c r="M6" t="s">
        <v>25</v>
      </c>
      <c r="N6" t="s">
        <v>26</v>
      </c>
      <c r="O6" t="s">
        <v>27</v>
      </c>
      <c r="P6" t="s">
        <v>28</v>
      </c>
    </row>
    <row r="7" spans="1:17" ht="14.25">
      <c r="A7" t="str">
        <f>TEXT(3409900095881,"0000000000000")</f>
        <v>3409900095881</v>
      </c>
      <c r="B7" t="s">
        <v>29</v>
      </c>
      <c r="C7" t="str">
        <f>TEXT(244,"0000000")</f>
        <v>0000244</v>
      </c>
      <c r="D7" t="s">
        <v>30</v>
      </c>
      <c r="E7" t="s">
        <v>31</v>
      </c>
      <c r="F7">
        <v>18310</v>
      </c>
      <c r="G7">
        <v>36020</v>
      </c>
      <c r="H7">
        <v>20350</v>
      </c>
      <c r="K7">
        <f aca="true" t="shared" si="0" ref="K7:K38">ROUNDUP(($H7*$J7/100),-1)</f>
        <v>0</v>
      </c>
      <c r="L7">
        <f aca="true" t="shared" si="1" ref="L7:L38">IF($F7+$K7&lt;=$G7,$K7,$G7-$F7)</f>
        <v>0</v>
      </c>
      <c r="M7">
        <f aca="true" t="shared" si="2" ref="M7:M38">IF($F7+$K7&lt;=$G7,0,($H7*$J7/100)-$L7)</f>
        <v>0</v>
      </c>
      <c r="N7">
        <f aca="true" t="shared" si="3" ref="N7:N38">$L7+$M7</f>
        <v>0</v>
      </c>
      <c r="O7">
        <f aca="true" t="shared" si="4" ref="O7:O38">IF($F7+$K7&lt;=$G7,$F7+$K7,$G7)</f>
        <v>18310</v>
      </c>
      <c r="P7" t="s">
        <v>0</v>
      </c>
      <c r="Q7" t="s">
        <v>0</v>
      </c>
    </row>
    <row r="8" spans="1:17" ht="14.25">
      <c r="A8" t="str">
        <f>TEXT(3449900242824,"0000000000000")</f>
        <v>3449900242824</v>
      </c>
      <c r="B8" t="s">
        <v>32</v>
      </c>
      <c r="C8" t="str">
        <f>TEXT(247,"0000000")</f>
        <v>0000247</v>
      </c>
      <c r="D8" t="s">
        <v>30</v>
      </c>
      <c r="E8" t="s">
        <v>31</v>
      </c>
      <c r="F8">
        <v>33250</v>
      </c>
      <c r="G8">
        <v>36020</v>
      </c>
      <c r="H8">
        <v>30600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33250</v>
      </c>
      <c r="P8" t="s">
        <v>0</v>
      </c>
      <c r="Q8" t="s">
        <v>0</v>
      </c>
    </row>
    <row r="9" spans="1:17" ht="14.25">
      <c r="A9" t="str">
        <f>TEXT(3199900394139,"0000000000000")</f>
        <v>3199900394139</v>
      </c>
      <c r="B9" t="s">
        <v>33</v>
      </c>
      <c r="C9" t="str">
        <f>TEXT(268,"0000000")</f>
        <v>0000268</v>
      </c>
      <c r="D9" t="s">
        <v>30</v>
      </c>
      <c r="E9" t="s">
        <v>31</v>
      </c>
      <c r="F9">
        <v>30550</v>
      </c>
      <c r="G9">
        <v>36020</v>
      </c>
      <c r="H9">
        <v>30600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30550</v>
      </c>
      <c r="P9" t="s">
        <v>0</v>
      </c>
      <c r="Q9" t="s">
        <v>0</v>
      </c>
    </row>
    <row r="10" spans="1:17" ht="14.25">
      <c r="A10" t="str">
        <f>TEXT(3409900804997,"0000000000000")</f>
        <v>3409900804997</v>
      </c>
      <c r="B10" t="s">
        <v>34</v>
      </c>
      <c r="C10" t="str">
        <f>TEXT(273,"0000000")</f>
        <v>0000273</v>
      </c>
      <c r="D10" t="s">
        <v>30</v>
      </c>
      <c r="E10" t="s">
        <v>31</v>
      </c>
      <c r="F10">
        <v>33040</v>
      </c>
      <c r="G10">
        <v>36020</v>
      </c>
      <c r="H10">
        <v>30600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33040</v>
      </c>
      <c r="P10" t="s">
        <v>0</v>
      </c>
      <c r="Q10" t="s">
        <v>0</v>
      </c>
    </row>
    <row r="11" spans="1:17" ht="14.25">
      <c r="A11" t="str">
        <f>TEXT(3400900198070,"0000000000000")</f>
        <v>3400900198070</v>
      </c>
      <c r="B11" t="s">
        <v>35</v>
      </c>
      <c r="C11" t="str">
        <f>TEXT(274,"0000000")</f>
        <v>0000274</v>
      </c>
      <c r="D11" t="s">
        <v>30</v>
      </c>
      <c r="E11" t="s">
        <v>31</v>
      </c>
      <c r="F11">
        <v>17660</v>
      </c>
      <c r="G11">
        <v>36020</v>
      </c>
      <c r="H11">
        <v>20350</v>
      </c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17660</v>
      </c>
      <c r="P11" t="s">
        <v>0</v>
      </c>
      <c r="Q11" t="s">
        <v>0</v>
      </c>
    </row>
    <row r="12" spans="1:17" ht="14.25">
      <c r="A12" t="str">
        <f>TEXT(3400100545298,"0000000000000")</f>
        <v>3400100545298</v>
      </c>
      <c r="B12" t="s">
        <v>36</v>
      </c>
      <c r="C12" t="str">
        <f>TEXT(277,"0000000")</f>
        <v>0000277</v>
      </c>
      <c r="D12" t="s">
        <v>30</v>
      </c>
      <c r="E12" t="s">
        <v>31</v>
      </c>
      <c r="F12">
        <v>30400</v>
      </c>
      <c r="G12">
        <v>36020</v>
      </c>
      <c r="H12">
        <v>30600</v>
      </c>
      <c r="K12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30400</v>
      </c>
      <c r="P12" t="s">
        <v>0</v>
      </c>
      <c r="Q12" t="s">
        <v>0</v>
      </c>
    </row>
    <row r="13" spans="1:17" ht="14.25">
      <c r="A13" t="str">
        <f>TEXT(3101400250262,"0000000000000")</f>
        <v>3101400250262</v>
      </c>
      <c r="B13" t="s">
        <v>37</v>
      </c>
      <c r="C13" t="str">
        <f>TEXT(390,"0000000")</f>
        <v>0000390</v>
      </c>
      <c r="D13" t="s">
        <v>30</v>
      </c>
      <c r="E13" t="s">
        <v>31</v>
      </c>
      <c r="F13">
        <v>27460</v>
      </c>
      <c r="G13">
        <v>36020</v>
      </c>
      <c r="H13">
        <v>30600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27460</v>
      </c>
      <c r="P13" t="s">
        <v>0</v>
      </c>
      <c r="Q13" t="s">
        <v>0</v>
      </c>
    </row>
    <row r="14" spans="1:17" ht="14.25">
      <c r="A14" t="str">
        <f>TEXT(3459900219415,"0000000000000")</f>
        <v>3459900219415</v>
      </c>
      <c r="B14" t="s">
        <v>38</v>
      </c>
      <c r="C14" t="str">
        <f>TEXT(430,"0000000")</f>
        <v>0000430</v>
      </c>
      <c r="D14" t="s">
        <v>30</v>
      </c>
      <c r="E14" t="s">
        <v>31</v>
      </c>
      <c r="F14">
        <v>17540</v>
      </c>
      <c r="G14">
        <v>36020</v>
      </c>
      <c r="H14">
        <v>20350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17540</v>
      </c>
      <c r="P14" t="s">
        <v>0</v>
      </c>
      <c r="Q14" t="s">
        <v>0</v>
      </c>
    </row>
    <row r="15" spans="1:17" ht="14.25">
      <c r="A15" t="str">
        <f>TEXT(3770600591431,"0000000000000")</f>
        <v>3770600591431</v>
      </c>
      <c r="B15" t="s">
        <v>39</v>
      </c>
      <c r="C15" t="str">
        <f>TEXT(720,"0000000")</f>
        <v>0000720</v>
      </c>
      <c r="D15" t="s">
        <v>30</v>
      </c>
      <c r="E15" t="s">
        <v>31</v>
      </c>
      <c r="F15">
        <v>30610</v>
      </c>
      <c r="G15">
        <v>36020</v>
      </c>
      <c r="H15">
        <v>30600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30610</v>
      </c>
      <c r="P15" t="s">
        <v>0</v>
      </c>
      <c r="Q15" t="s">
        <v>0</v>
      </c>
    </row>
    <row r="16" spans="1:17" ht="14.25">
      <c r="A16" t="str">
        <f>TEXT(3440900779064,"0000000000000")</f>
        <v>3440900779064</v>
      </c>
      <c r="B16" t="s">
        <v>40</v>
      </c>
      <c r="C16" t="str">
        <f>TEXT(734,"0000000")</f>
        <v>0000734</v>
      </c>
      <c r="D16" t="s">
        <v>30</v>
      </c>
      <c r="E16" t="s">
        <v>31</v>
      </c>
      <c r="F16">
        <v>15550</v>
      </c>
      <c r="G16">
        <v>36020</v>
      </c>
      <c r="H16">
        <v>20350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15550</v>
      </c>
      <c r="P16" t="s">
        <v>0</v>
      </c>
      <c r="Q16" t="s">
        <v>0</v>
      </c>
    </row>
    <row r="17" spans="1:17" ht="14.25">
      <c r="A17" t="str">
        <f>TEXT(3700100907871,"0000000000000")</f>
        <v>3700100907871</v>
      </c>
      <c r="B17" t="s">
        <v>41</v>
      </c>
      <c r="C17" t="str">
        <f>TEXT(777,"0000000")</f>
        <v>0000777</v>
      </c>
      <c r="D17" t="s">
        <v>30</v>
      </c>
      <c r="E17" t="s">
        <v>31</v>
      </c>
      <c r="F17">
        <v>17000</v>
      </c>
      <c r="G17">
        <v>36020</v>
      </c>
      <c r="H17">
        <v>20350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17000</v>
      </c>
      <c r="P17" t="s">
        <v>0</v>
      </c>
      <c r="Q17" t="s">
        <v>0</v>
      </c>
    </row>
    <row r="18" spans="1:17" ht="14.25">
      <c r="A18" t="str">
        <f>TEXT(3450700235346,"0000000000000")</f>
        <v>3450700235346</v>
      </c>
      <c r="B18" t="s">
        <v>42</v>
      </c>
      <c r="C18" t="str">
        <f>TEXT(779,"0000000")</f>
        <v>0000779</v>
      </c>
      <c r="D18" t="s">
        <v>30</v>
      </c>
      <c r="E18" t="s">
        <v>31</v>
      </c>
      <c r="F18">
        <v>18100</v>
      </c>
      <c r="G18">
        <v>36020</v>
      </c>
      <c r="H18">
        <v>20350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18100</v>
      </c>
      <c r="P18" t="s">
        <v>0</v>
      </c>
      <c r="Q18" t="s">
        <v>0</v>
      </c>
    </row>
    <row r="19" spans="1:17" ht="14.25">
      <c r="A19" t="str">
        <f>TEXT(3440100382640,"0000000000000")</f>
        <v>3440100382640</v>
      </c>
      <c r="B19" t="s">
        <v>43</v>
      </c>
      <c r="C19" t="str">
        <f>TEXT(780,"0000000")</f>
        <v>0000780</v>
      </c>
      <c r="D19" t="s">
        <v>30</v>
      </c>
      <c r="E19" t="s">
        <v>31</v>
      </c>
      <c r="F19">
        <v>22930</v>
      </c>
      <c r="G19">
        <v>36020</v>
      </c>
      <c r="H19">
        <v>20350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22930</v>
      </c>
      <c r="P19" t="s">
        <v>0</v>
      </c>
      <c r="Q19" t="s">
        <v>0</v>
      </c>
    </row>
    <row r="20" spans="1:17" ht="14.25">
      <c r="A20" t="str">
        <f>TEXT(3229900074656,"0000000000000")</f>
        <v>3229900074656</v>
      </c>
      <c r="B20" t="s">
        <v>44</v>
      </c>
      <c r="C20" t="str">
        <f>TEXT(872,"0000000")</f>
        <v>0000872</v>
      </c>
      <c r="D20" t="s">
        <v>30</v>
      </c>
      <c r="E20" t="s">
        <v>31</v>
      </c>
      <c r="F20">
        <v>27460</v>
      </c>
      <c r="G20">
        <v>36020</v>
      </c>
      <c r="H20">
        <v>30600</v>
      </c>
      <c r="K2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27460</v>
      </c>
      <c r="P20" t="s">
        <v>0</v>
      </c>
      <c r="Q20" t="s">
        <v>0</v>
      </c>
    </row>
    <row r="21" spans="1:17" ht="14.25">
      <c r="A21" t="str">
        <f>TEXT(3100800164966,"0000000000000")</f>
        <v>3100800164966</v>
      </c>
      <c r="B21" t="s">
        <v>45</v>
      </c>
      <c r="C21" t="str">
        <f>TEXT(1112,"0000000")</f>
        <v>0001112</v>
      </c>
      <c r="D21" t="s">
        <v>30</v>
      </c>
      <c r="E21" t="s">
        <v>31</v>
      </c>
      <c r="F21">
        <v>32730</v>
      </c>
      <c r="G21">
        <v>36020</v>
      </c>
      <c r="H21">
        <v>30600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32730</v>
      </c>
      <c r="P21" t="s">
        <v>0</v>
      </c>
      <c r="Q21" t="s">
        <v>0</v>
      </c>
    </row>
    <row r="22" spans="1:17" ht="14.25">
      <c r="A22" t="str">
        <f>TEXT(3101401250444,"0000000000000")</f>
        <v>3101401250444</v>
      </c>
      <c r="B22" t="s">
        <v>46</v>
      </c>
      <c r="C22" t="str">
        <f>TEXT(1674,"0000000")</f>
        <v>0001674</v>
      </c>
      <c r="D22" t="s">
        <v>30</v>
      </c>
      <c r="E22" t="s">
        <v>31</v>
      </c>
      <c r="F22">
        <v>31130</v>
      </c>
      <c r="G22">
        <v>36020</v>
      </c>
      <c r="H22">
        <v>30600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31130</v>
      </c>
      <c r="P22" t="s">
        <v>0</v>
      </c>
      <c r="Q22" t="s">
        <v>0</v>
      </c>
    </row>
    <row r="23" spans="1:17" ht="14.25">
      <c r="A23" t="str">
        <f>TEXT(3340700153014,"0000000000000")</f>
        <v>3340700153014</v>
      </c>
      <c r="B23" t="s">
        <v>47</v>
      </c>
      <c r="C23" t="str">
        <f>TEXT(1692,"0000000")</f>
        <v>0001692</v>
      </c>
      <c r="D23" t="s">
        <v>30</v>
      </c>
      <c r="E23" t="s">
        <v>31</v>
      </c>
      <c r="F23">
        <v>18860</v>
      </c>
      <c r="G23">
        <v>36020</v>
      </c>
      <c r="H23">
        <v>20350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18860</v>
      </c>
      <c r="P23" t="s">
        <v>0</v>
      </c>
      <c r="Q23" t="s">
        <v>0</v>
      </c>
    </row>
    <row r="24" spans="1:17" ht="14.25">
      <c r="A24" t="str">
        <f>TEXT(3409900627335,"0000000000000")</f>
        <v>3409900627335</v>
      </c>
      <c r="B24" t="s">
        <v>48</v>
      </c>
      <c r="C24" t="str">
        <f>TEXT(1699,"0000000")</f>
        <v>0001699</v>
      </c>
      <c r="D24" t="s">
        <v>30</v>
      </c>
      <c r="E24" t="s">
        <v>31</v>
      </c>
      <c r="F24">
        <v>29550</v>
      </c>
      <c r="G24">
        <v>36020</v>
      </c>
      <c r="H24">
        <v>30600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29550</v>
      </c>
      <c r="P24" t="s">
        <v>0</v>
      </c>
      <c r="Q24" t="s">
        <v>0</v>
      </c>
    </row>
    <row r="25" spans="1:17" ht="14.25">
      <c r="A25" t="str">
        <f>TEXT(3549900094166,"0000000000000")</f>
        <v>3549900094166</v>
      </c>
      <c r="B25" t="s">
        <v>49</v>
      </c>
      <c r="C25" t="str">
        <f>TEXT(1700,"0000000")</f>
        <v>0001700</v>
      </c>
      <c r="D25" t="s">
        <v>30</v>
      </c>
      <c r="E25" t="s">
        <v>31</v>
      </c>
      <c r="F25">
        <v>36020</v>
      </c>
      <c r="G25">
        <v>36020</v>
      </c>
      <c r="H25">
        <v>30600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36020</v>
      </c>
      <c r="P25" t="s">
        <v>0</v>
      </c>
      <c r="Q25" t="s">
        <v>0</v>
      </c>
    </row>
    <row r="26" spans="1:17" ht="14.25">
      <c r="A26" t="str">
        <f>TEXT(3479900221347,"0000000000000")</f>
        <v>3479900221347</v>
      </c>
      <c r="B26" t="s">
        <v>50</v>
      </c>
      <c r="C26" t="str">
        <f>TEXT(1811,"0000000")</f>
        <v>0001811</v>
      </c>
      <c r="D26" t="s">
        <v>30</v>
      </c>
      <c r="E26" t="s">
        <v>31</v>
      </c>
      <c r="F26">
        <v>34310</v>
      </c>
      <c r="G26">
        <v>36020</v>
      </c>
      <c r="H26">
        <v>30600</v>
      </c>
      <c r="K26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34310</v>
      </c>
      <c r="P26" t="s">
        <v>0</v>
      </c>
      <c r="Q26" t="s">
        <v>0</v>
      </c>
    </row>
    <row r="27" spans="1:17" ht="14.25">
      <c r="A27" t="str">
        <f>TEXT(3100203678544,"0000000000000")</f>
        <v>3100203678544</v>
      </c>
      <c r="B27" t="s">
        <v>51</v>
      </c>
      <c r="C27" t="str">
        <f>TEXT(1855,"0000000")</f>
        <v>0001855</v>
      </c>
      <c r="D27" t="s">
        <v>30</v>
      </c>
      <c r="E27" t="s">
        <v>31</v>
      </c>
      <c r="F27">
        <v>31440</v>
      </c>
      <c r="G27">
        <v>36020</v>
      </c>
      <c r="H27">
        <v>30600</v>
      </c>
      <c r="K27">
        <f t="shared" si="0"/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31440</v>
      </c>
      <c r="P27" t="s">
        <v>0</v>
      </c>
      <c r="Q27" t="s">
        <v>0</v>
      </c>
    </row>
    <row r="28" spans="1:17" ht="14.25">
      <c r="A28" t="str">
        <f>TEXT(3350600007032,"0000000000000")</f>
        <v>3350600007032</v>
      </c>
      <c r="B28" t="s">
        <v>52</v>
      </c>
      <c r="C28" t="str">
        <f>TEXT(1998,"0000000")</f>
        <v>0001998</v>
      </c>
      <c r="D28" t="s">
        <v>30</v>
      </c>
      <c r="E28" t="s">
        <v>31</v>
      </c>
      <c r="F28">
        <v>26280</v>
      </c>
      <c r="G28">
        <v>36020</v>
      </c>
      <c r="H28">
        <v>30600</v>
      </c>
      <c r="K28">
        <f t="shared" si="0"/>
        <v>0</v>
      </c>
      <c r="L28">
        <f t="shared" si="1"/>
        <v>0</v>
      </c>
      <c r="M28">
        <f t="shared" si="2"/>
        <v>0</v>
      </c>
      <c r="N28">
        <f t="shared" si="3"/>
        <v>0</v>
      </c>
      <c r="O28">
        <f t="shared" si="4"/>
        <v>26280</v>
      </c>
      <c r="P28" t="s">
        <v>0</v>
      </c>
      <c r="Q28" t="s">
        <v>0</v>
      </c>
    </row>
    <row r="29" spans="1:17" ht="14.25">
      <c r="A29" t="str">
        <f>TEXT(3400400733804,"0000000000000")</f>
        <v>3400400733804</v>
      </c>
      <c r="B29" t="s">
        <v>53</v>
      </c>
      <c r="C29" t="str">
        <f>TEXT(2013,"0000000")</f>
        <v>0002013</v>
      </c>
      <c r="D29" t="s">
        <v>30</v>
      </c>
      <c r="E29" t="s">
        <v>31</v>
      </c>
      <c r="F29">
        <v>30090</v>
      </c>
      <c r="G29">
        <v>36020</v>
      </c>
      <c r="H29">
        <v>30600</v>
      </c>
      <c r="K29">
        <f t="shared" si="0"/>
        <v>0</v>
      </c>
      <c r="L29">
        <f t="shared" si="1"/>
        <v>0</v>
      </c>
      <c r="M29">
        <f t="shared" si="2"/>
        <v>0</v>
      </c>
      <c r="N29">
        <f t="shared" si="3"/>
        <v>0</v>
      </c>
      <c r="O29">
        <f t="shared" si="4"/>
        <v>30090</v>
      </c>
      <c r="P29" t="s">
        <v>0</v>
      </c>
      <c r="Q29" t="s">
        <v>0</v>
      </c>
    </row>
    <row r="30" spans="1:17" ht="14.25">
      <c r="A30" t="str">
        <f>TEXT(3450100228187,"0000000000000")</f>
        <v>3450100228187</v>
      </c>
      <c r="B30" t="s">
        <v>54</v>
      </c>
      <c r="C30" t="str">
        <f>TEXT(2217,"0000000")</f>
        <v>0002217</v>
      </c>
      <c r="D30" t="s">
        <v>30</v>
      </c>
      <c r="E30" t="s">
        <v>31</v>
      </c>
      <c r="F30">
        <v>30090</v>
      </c>
      <c r="G30">
        <v>36020</v>
      </c>
      <c r="H30">
        <v>30600</v>
      </c>
      <c r="K30">
        <f t="shared" si="0"/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4"/>
        <v>30090</v>
      </c>
      <c r="P30" t="s">
        <v>0</v>
      </c>
      <c r="Q30" t="s">
        <v>0</v>
      </c>
    </row>
    <row r="31" spans="1:17" ht="14.25">
      <c r="A31" t="str">
        <f>TEXT(3100490001509,"0000000000000")</f>
        <v>3100490001509</v>
      </c>
      <c r="B31" t="s">
        <v>55</v>
      </c>
      <c r="C31" t="str">
        <f>TEXT(2686,"0000000")</f>
        <v>0002686</v>
      </c>
      <c r="D31" t="s">
        <v>30</v>
      </c>
      <c r="E31" t="s">
        <v>31</v>
      </c>
      <c r="F31">
        <v>30920</v>
      </c>
      <c r="G31">
        <v>36020</v>
      </c>
      <c r="H31">
        <v>30600</v>
      </c>
      <c r="K31">
        <f t="shared" si="0"/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4"/>
        <v>30920</v>
      </c>
      <c r="P31" t="s">
        <v>0</v>
      </c>
      <c r="Q31" t="s">
        <v>0</v>
      </c>
    </row>
    <row r="32" spans="1:17" ht="14.25">
      <c r="A32" t="str">
        <f>TEXT(3451100754211,"0000000000000")</f>
        <v>3451100754211</v>
      </c>
      <c r="B32" t="s">
        <v>56</v>
      </c>
      <c r="C32" t="str">
        <f>TEXT(2687,"0000000")</f>
        <v>0002687</v>
      </c>
      <c r="D32" t="s">
        <v>30</v>
      </c>
      <c r="E32" t="s">
        <v>31</v>
      </c>
      <c r="F32">
        <v>23580</v>
      </c>
      <c r="G32">
        <v>36020</v>
      </c>
      <c r="H32">
        <v>20350</v>
      </c>
      <c r="K32">
        <f t="shared" si="0"/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23580</v>
      </c>
      <c r="P32" t="s">
        <v>0</v>
      </c>
      <c r="Q32" t="s">
        <v>0</v>
      </c>
    </row>
    <row r="33" spans="1:17" ht="14.25">
      <c r="A33" t="str">
        <f>TEXT(3100200492598,"0000000000000")</f>
        <v>3100200492598</v>
      </c>
      <c r="B33" t="s">
        <v>57</v>
      </c>
      <c r="C33" t="str">
        <f>TEXT(3034,"0000000")</f>
        <v>0003034</v>
      </c>
      <c r="D33" t="s">
        <v>30</v>
      </c>
      <c r="E33" t="s">
        <v>31</v>
      </c>
      <c r="F33">
        <v>29030</v>
      </c>
      <c r="G33">
        <v>36020</v>
      </c>
      <c r="H33">
        <v>30600</v>
      </c>
      <c r="K33">
        <f t="shared" si="0"/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29030</v>
      </c>
      <c r="P33" t="s">
        <v>0</v>
      </c>
      <c r="Q33" t="s">
        <v>0</v>
      </c>
    </row>
    <row r="34" spans="1:17" ht="14.25">
      <c r="A34" t="str">
        <f>TEXT(3321000103333,"0000000000000")</f>
        <v>3321000103333</v>
      </c>
      <c r="B34" t="s">
        <v>58</v>
      </c>
      <c r="C34" t="str">
        <f>TEXT(3049,"0000000")</f>
        <v>0003049</v>
      </c>
      <c r="D34" t="s">
        <v>30</v>
      </c>
      <c r="E34" t="s">
        <v>31</v>
      </c>
      <c r="F34">
        <v>30090</v>
      </c>
      <c r="G34">
        <v>36020</v>
      </c>
      <c r="H34">
        <v>30600</v>
      </c>
      <c r="K34">
        <f t="shared" si="0"/>
        <v>0</v>
      </c>
      <c r="L34">
        <f t="shared" si="1"/>
        <v>0</v>
      </c>
      <c r="M34">
        <f t="shared" si="2"/>
        <v>0</v>
      </c>
      <c r="N34">
        <f t="shared" si="3"/>
        <v>0</v>
      </c>
      <c r="O34">
        <f t="shared" si="4"/>
        <v>30090</v>
      </c>
      <c r="P34" t="s">
        <v>0</v>
      </c>
      <c r="Q34" t="s">
        <v>0</v>
      </c>
    </row>
    <row r="35" spans="1:17" ht="14.25">
      <c r="A35" t="str">
        <f>TEXT(3420900980169,"0000000000000")</f>
        <v>3420900980169</v>
      </c>
      <c r="B35" t="s">
        <v>59</v>
      </c>
      <c r="C35" t="str">
        <f>TEXT(573,"0000000")</f>
        <v>0000573</v>
      </c>
      <c r="D35" t="s">
        <v>30</v>
      </c>
      <c r="E35" t="s">
        <v>60</v>
      </c>
      <c r="F35">
        <v>9470</v>
      </c>
      <c r="G35">
        <v>22220</v>
      </c>
      <c r="H35">
        <v>15390</v>
      </c>
      <c r="K35">
        <f t="shared" si="0"/>
        <v>0</v>
      </c>
      <c r="L35">
        <f t="shared" si="1"/>
        <v>0</v>
      </c>
      <c r="M35">
        <f t="shared" si="2"/>
        <v>0</v>
      </c>
      <c r="N35">
        <f t="shared" si="3"/>
        <v>0</v>
      </c>
      <c r="O35">
        <f t="shared" si="4"/>
        <v>9470</v>
      </c>
      <c r="P35" t="s">
        <v>0</v>
      </c>
      <c r="Q35" t="s">
        <v>0</v>
      </c>
    </row>
    <row r="36" spans="1:17" ht="14.25">
      <c r="A36" t="str">
        <f>TEXT(3409900375077,"0000000000000")</f>
        <v>3409900375077</v>
      </c>
      <c r="B36" t="s">
        <v>61</v>
      </c>
      <c r="C36" t="str">
        <f>TEXT(620,"0000000")</f>
        <v>0000620</v>
      </c>
      <c r="D36" t="s">
        <v>30</v>
      </c>
      <c r="E36" t="s">
        <v>60</v>
      </c>
      <c r="F36">
        <v>12920</v>
      </c>
      <c r="G36">
        <v>22220</v>
      </c>
      <c r="H36">
        <v>15390</v>
      </c>
      <c r="K36">
        <f t="shared" si="0"/>
        <v>0</v>
      </c>
      <c r="L36">
        <f t="shared" si="1"/>
        <v>0</v>
      </c>
      <c r="M36">
        <f t="shared" si="2"/>
        <v>0</v>
      </c>
      <c r="N36">
        <f t="shared" si="3"/>
        <v>0</v>
      </c>
      <c r="O36">
        <f t="shared" si="4"/>
        <v>12920</v>
      </c>
      <c r="P36" t="s">
        <v>0</v>
      </c>
      <c r="Q36" t="s">
        <v>0</v>
      </c>
    </row>
    <row r="37" spans="1:17" ht="14.25">
      <c r="A37" t="str">
        <f>TEXT(3320400270872,"0000000000000")</f>
        <v>3320400270872</v>
      </c>
      <c r="B37" t="s">
        <v>62</v>
      </c>
      <c r="C37" t="str">
        <f>TEXT(722,"0000000")</f>
        <v>0000722</v>
      </c>
      <c r="D37" t="s">
        <v>30</v>
      </c>
      <c r="E37" t="s">
        <v>60</v>
      </c>
      <c r="F37">
        <v>9700</v>
      </c>
      <c r="G37">
        <v>22220</v>
      </c>
      <c r="H37">
        <v>15390</v>
      </c>
      <c r="K37">
        <f t="shared" si="0"/>
        <v>0</v>
      </c>
      <c r="L37">
        <f t="shared" si="1"/>
        <v>0</v>
      </c>
      <c r="M37">
        <f t="shared" si="2"/>
        <v>0</v>
      </c>
      <c r="N37">
        <f t="shared" si="3"/>
        <v>0</v>
      </c>
      <c r="O37">
        <f t="shared" si="4"/>
        <v>9700</v>
      </c>
      <c r="P37" t="s">
        <v>0</v>
      </c>
      <c r="Q37" t="s">
        <v>0</v>
      </c>
    </row>
    <row r="38" spans="1:17" ht="14.25">
      <c r="A38" t="str">
        <f>TEXT(3401700877861,"0000000000000")</f>
        <v>3401700877861</v>
      </c>
      <c r="B38" t="s">
        <v>63</v>
      </c>
      <c r="C38" t="str">
        <f>TEXT(778,"0000000")</f>
        <v>0000778</v>
      </c>
      <c r="D38" t="s">
        <v>30</v>
      </c>
      <c r="E38" t="s">
        <v>60</v>
      </c>
      <c r="F38">
        <v>18340</v>
      </c>
      <c r="G38">
        <v>22220</v>
      </c>
      <c r="H38">
        <v>19950</v>
      </c>
      <c r="K38">
        <f t="shared" si="0"/>
        <v>0</v>
      </c>
      <c r="L38">
        <f t="shared" si="1"/>
        <v>0</v>
      </c>
      <c r="M38">
        <f t="shared" si="2"/>
        <v>0</v>
      </c>
      <c r="N38">
        <f t="shared" si="3"/>
        <v>0</v>
      </c>
      <c r="O38">
        <f t="shared" si="4"/>
        <v>18340</v>
      </c>
      <c r="P38" t="s">
        <v>0</v>
      </c>
      <c r="Q38" t="s">
        <v>0</v>
      </c>
    </row>
    <row r="39" spans="1:17" ht="14.25">
      <c r="A39" t="str">
        <f>TEXT(3520101265212,"0000000000000")</f>
        <v>3520101265212</v>
      </c>
      <c r="B39" t="s">
        <v>64</v>
      </c>
      <c r="C39" t="str">
        <f>TEXT(1111,"0000000")</f>
        <v>0001111</v>
      </c>
      <c r="D39" t="s">
        <v>30</v>
      </c>
      <c r="E39" t="s">
        <v>60</v>
      </c>
      <c r="F39">
        <v>8530</v>
      </c>
      <c r="G39">
        <v>22220</v>
      </c>
      <c r="H39">
        <v>15390</v>
      </c>
      <c r="K39">
        <f aca="true" t="shared" si="5" ref="K39:K70">ROUNDUP(($H39*$J39/100),-1)</f>
        <v>0</v>
      </c>
      <c r="L39">
        <f aca="true" t="shared" si="6" ref="L39:L70">IF($F39+$K39&lt;=$G39,$K39,$G39-$F39)</f>
        <v>0</v>
      </c>
      <c r="M39">
        <f aca="true" t="shared" si="7" ref="M39:M70">IF($F39+$K39&lt;=$G39,0,($H39*$J39/100)-$L39)</f>
        <v>0</v>
      </c>
      <c r="N39">
        <f aca="true" t="shared" si="8" ref="N39:N70">$L39+$M39</f>
        <v>0</v>
      </c>
      <c r="O39">
        <f aca="true" t="shared" si="9" ref="O39:O70">IF($F39+$K39&lt;=$G39,$F39+$K39,$G39)</f>
        <v>8530</v>
      </c>
      <c r="P39" t="s">
        <v>0</v>
      </c>
      <c r="Q39" t="s">
        <v>0</v>
      </c>
    </row>
    <row r="40" spans="1:17" ht="14.25">
      <c r="A40" t="str">
        <f>TEXT(3300800622865,"0000000000000")</f>
        <v>3300800622865</v>
      </c>
      <c r="B40" t="s">
        <v>65</v>
      </c>
      <c r="C40" t="str">
        <f>TEXT(1702,"0000000")</f>
        <v>0001702</v>
      </c>
      <c r="D40" t="s">
        <v>30</v>
      </c>
      <c r="E40" t="s">
        <v>60</v>
      </c>
      <c r="F40">
        <v>22220</v>
      </c>
      <c r="G40">
        <v>22220</v>
      </c>
      <c r="H40">
        <v>19950</v>
      </c>
      <c r="K40">
        <f t="shared" si="5"/>
        <v>0</v>
      </c>
      <c r="L40">
        <f t="shared" si="6"/>
        <v>0</v>
      </c>
      <c r="M40">
        <f t="shared" si="7"/>
        <v>0</v>
      </c>
      <c r="N40">
        <f t="shared" si="8"/>
        <v>0</v>
      </c>
      <c r="O40">
        <f t="shared" si="9"/>
        <v>22220</v>
      </c>
      <c r="P40" t="s">
        <v>0</v>
      </c>
      <c r="Q40" t="s">
        <v>0</v>
      </c>
    </row>
    <row r="41" spans="1:17" ht="14.25">
      <c r="A41" t="str">
        <f>TEXT(3410101246693,"0000000000000")</f>
        <v>3410101246693</v>
      </c>
      <c r="B41" t="s">
        <v>66</v>
      </c>
      <c r="C41" t="str">
        <f>TEXT(776,"0000000")</f>
        <v>0000776</v>
      </c>
      <c r="D41" t="s">
        <v>67</v>
      </c>
      <c r="E41" t="s">
        <v>68</v>
      </c>
      <c r="F41">
        <v>37010</v>
      </c>
      <c r="G41">
        <v>47450</v>
      </c>
      <c r="H41">
        <v>39440</v>
      </c>
      <c r="K41">
        <f t="shared" si="5"/>
        <v>0</v>
      </c>
      <c r="L41">
        <f t="shared" si="6"/>
        <v>0</v>
      </c>
      <c r="M41">
        <f t="shared" si="7"/>
        <v>0</v>
      </c>
      <c r="N41">
        <f t="shared" si="8"/>
        <v>0</v>
      </c>
      <c r="O41">
        <f t="shared" si="9"/>
        <v>37010</v>
      </c>
      <c r="P41" t="s">
        <v>0</v>
      </c>
      <c r="Q41" t="s">
        <v>0</v>
      </c>
    </row>
    <row r="42" spans="1:17" ht="14.25">
      <c r="A42" t="str">
        <f>TEXT(3439900073232,"0000000000000")</f>
        <v>3439900073232</v>
      </c>
      <c r="B42" t="s">
        <v>69</v>
      </c>
      <c r="C42" t="str">
        <f>TEXT(2658,"0000000")</f>
        <v>0002658</v>
      </c>
      <c r="D42" t="s">
        <v>67</v>
      </c>
      <c r="E42" t="s">
        <v>68</v>
      </c>
      <c r="F42">
        <v>37010</v>
      </c>
      <c r="G42">
        <v>47450</v>
      </c>
      <c r="H42">
        <v>39440</v>
      </c>
      <c r="K42">
        <f t="shared" si="5"/>
        <v>0</v>
      </c>
      <c r="L42">
        <f t="shared" si="6"/>
        <v>0</v>
      </c>
      <c r="M42">
        <f t="shared" si="7"/>
        <v>0</v>
      </c>
      <c r="N42">
        <f t="shared" si="8"/>
        <v>0</v>
      </c>
      <c r="O42">
        <f t="shared" si="9"/>
        <v>37010</v>
      </c>
      <c r="P42" t="s">
        <v>0</v>
      </c>
      <c r="Q42" t="s">
        <v>0</v>
      </c>
    </row>
    <row r="43" spans="1:17" ht="14.25">
      <c r="A43" t="str">
        <f>TEXT(3451400524700,"0000000000000")</f>
        <v>3451400524700</v>
      </c>
      <c r="B43" t="s">
        <v>70</v>
      </c>
      <c r="C43" t="str">
        <f>TEXT(2662,"0000000")</f>
        <v>0002662</v>
      </c>
      <c r="D43" t="s">
        <v>67</v>
      </c>
      <c r="E43" t="s">
        <v>68</v>
      </c>
      <c r="F43">
        <v>33870</v>
      </c>
      <c r="G43">
        <v>47450</v>
      </c>
      <c r="H43">
        <v>39440</v>
      </c>
      <c r="K43">
        <f t="shared" si="5"/>
        <v>0</v>
      </c>
      <c r="L43">
        <f t="shared" si="6"/>
        <v>0</v>
      </c>
      <c r="M43">
        <f t="shared" si="7"/>
        <v>0</v>
      </c>
      <c r="N43">
        <f t="shared" si="8"/>
        <v>0</v>
      </c>
      <c r="O43">
        <f t="shared" si="9"/>
        <v>33870</v>
      </c>
      <c r="P43" t="s">
        <v>0</v>
      </c>
      <c r="Q43" t="s">
        <v>0</v>
      </c>
    </row>
    <row r="44" spans="1:17" ht="14.25">
      <c r="A44" t="str">
        <f>TEXT(3459900217285,"0000000000000")</f>
        <v>3459900217285</v>
      </c>
      <c r="B44" t="s">
        <v>71</v>
      </c>
      <c r="C44" t="str">
        <f>TEXT(2664,"0000000")</f>
        <v>0002664</v>
      </c>
      <c r="D44" t="s">
        <v>67</v>
      </c>
      <c r="E44" t="s">
        <v>68</v>
      </c>
      <c r="F44">
        <v>34140</v>
      </c>
      <c r="G44">
        <v>47450</v>
      </c>
      <c r="H44">
        <v>39440</v>
      </c>
      <c r="K44">
        <f t="shared" si="5"/>
        <v>0</v>
      </c>
      <c r="L44">
        <f t="shared" si="6"/>
        <v>0</v>
      </c>
      <c r="M44">
        <f t="shared" si="7"/>
        <v>0</v>
      </c>
      <c r="N44">
        <f t="shared" si="8"/>
        <v>0</v>
      </c>
      <c r="O44">
        <f t="shared" si="9"/>
        <v>34140</v>
      </c>
      <c r="P44" t="s">
        <v>0</v>
      </c>
      <c r="Q44" t="s">
        <v>0</v>
      </c>
    </row>
    <row r="45" spans="1:17" ht="14.25">
      <c r="A45" t="str">
        <f>TEXT(3401600043080,"0000000000000")</f>
        <v>3401600043080</v>
      </c>
      <c r="B45" t="s">
        <v>72</v>
      </c>
      <c r="C45" t="str">
        <f>TEXT(2670,"0000000")</f>
        <v>0002670</v>
      </c>
      <c r="D45" t="s">
        <v>67</v>
      </c>
      <c r="E45" t="s">
        <v>68</v>
      </c>
      <c r="F45">
        <v>36100</v>
      </c>
      <c r="G45">
        <v>47450</v>
      </c>
      <c r="H45">
        <v>39440</v>
      </c>
      <c r="K45">
        <f t="shared" si="5"/>
        <v>0</v>
      </c>
      <c r="L45">
        <f t="shared" si="6"/>
        <v>0</v>
      </c>
      <c r="M45">
        <f t="shared" si="7"/>
        <v>0</v>
      </c>
      <c r="N45">
        <f t="shared" si="8"/>
        <v>0</v>
      </c>
      <c r="O45">
        <f t="shared" si="9"/>
        <v>36100</v>
      </c>
      <c r="P45" t="s">
        <v>0</v>
      </c>
      <c r="Q45" t="s">
        <v>0</v>
      </c>
    </row>
    <row r="46" spans="1:17" ht="14.25">
      <c r="A46" t="str">
        <f>TEXT(3400100366610,"0000000000000")</f>
        <v>3400100366610</v>
      </c>
      <c r="B46" t="s">
        <v>73</v>
      </c>
      <c r="C46" t="str">
        <f>TEXT(2671,"0000000")</f>
        <v>0002671</v>
      </c>
      <c r="D46" t="s">
        <v>67</v>
      </c>
      <c r="E46" t="s">
        <v>68</v>
      </c>
      <c r="F46">
        <v>37600</v>
      </c>
      <c r="G46">
        <v>47450</v>
      </c>
      <c r="H46">
        <v>39440</v>
      </c>
      <c r="K46">
        <f t="shared" si="5"/>
        <v>0</v>
      </c>
      <c r="L46">
        <f t="shared" si="6"/>
        <v>0</v>
      </c>
      <c r="M46">
        <f t="shared" si="7"/>
        <v>0</v>
      </c>
      <c r="N46">
        <f t="shared" si="8"/>
        <v>0</v>
      </c>
      <c r="O46">
        <f t="shared" si="9"/>
        <v>37600</v>
      </c>
      <c r="P46" t="s">
        <v>0</v>
      </c>
      <c r="Q46" t="s">
        <v>0</v>
      </c>
    </row>
    <row r="47" spans="1:17" ht="14.25">
      <c r="A47" t="str">
        <f>TEXT(3549900122615,"0000000000000")</f>
        <v>3549900122615</v>
      </c>
      <c r="B47" t="s">
        <v>74</v>
      </c>
      <c r="C47" t="str">
        <f>TEXT(269,"0000000")</f>
        <v>0000269</v>
      </c>
      <c r="D47" t="s">
        <v>67</v>
      </c>
      <c r="E47" t="s">
        <v>75</v>
      </c>
      <c r="F47">
        <v>30120</v>
      </c>
      <c r="G47">
        <v>33540</v>
      </c>
      <c r="H47">
        <v>27710</v>
      </c>
      <c r="K47">
        <f t="shared" si="5"/>
        <v>0</v>
      </c>
      <c r="L47">
        <f t="shared" si="6"/>
        <v>0</v>
      </c>
      <c r="M47">
        <f t="shared" si="7"/>
        <v>0</v>
      </c>
      <c r="N47">
        <f t="shared" si="8"/>
        <v>0</v>
      </c>
      <c r="O47">
        <f t="shared" si="9"/>
        <v>30120</v>
      </c>
      <c r="P47" t="s">
        <v>0</v>
      </c>
      <c r="Q47" t="s">
        <v>0</v>
      </c>
    </row>
    <row r="48" spans="1:17" ht="14.25">
      <c r="A48" t="str">
        <f>TEXT(3450700254600,"0000000000000")</f>
        <v>3450700254600</v>
      </c>
      <c r="B48" t="s">
        <v>76</v>
      </c>
      <c r="C48" t="str">
        <f>TEXT(270,"0000000")</f>
        <v>0000270</v>
      </c>
      <c r="D48" t="s">
        <v>67</v>
      </c>
      <c r="E48" t="s">
        <v>75</v>
      </c>
      <c r="F48">
        <v>30120</v>
      </c>
      <c r="G48">
        <v>33540</v>
      </c>
      <c r="H48">
        <v>27710</v>
      </c>
      <c r="K48">
        <f t="shared" si="5"/>
        <v>0</v>
      </c>
      <c r="L48">
        <f t="shared" si="6"/>
        <v>0</v>
      </c>
      <c r="M48">
        <f t="shared" si="7"/>
        <v>0</v>
      </c>
      <c r="N48">
        <f t="shared" si="8"/>
        <v>0</v>
      </c>
      <c r="O48">
        <f t="shared" si="9"/>
        <v>30120</v>
      </c>
      <c r="P48" t="s">
        <v>0</v>
      </c>
      <c r="Q48" t="s">
        <v>0</v>
      </c>
    </row>
    <row r="49" spans="1:17" ht="14.25">
      <c r="A49" t="str">
        <f>TEXT(3549900123310,"0000000000000")</f>
        <v>3549900123310</v>
      </c>
      <c r="B49" t="s">
        <v>77</v>
      </c>
      <c r="C49" t="str">
        <f>TEXT(271,"0000000")</f>
        <v>0000271</v>
      </c>
      <c r="D49" t="s">
        <v>67</v>
      </c>
      <c r="E49" t="s">
        <v>75</v>
      </c>
      <c r="F49">
        <v>30670</v>
      </c>
      <c r="G49">
        <v>33540</v>
      </c>
      <c r="H49">
        <v>27710</v>
      </c>
      <c r="K49">
        <f t="shared" si="5"/>
        <v>0</v>
      </c>
      <c r="L49">
        <f t="shared" si="6"/>
        <v>0</v>
      </c>
      <c r="M49">
        <f t="shared" si="7"/>
        <v>0</v>
      </c>
      <c r="N49">
        <f t="shared" si="8"/>
        <v>0</v>
      </c>
      <c r="O49">
        <f t="shared" si="9"/>
        <v>30670</v>
      </c>
      <c r="P49" t="s">
        <v>0</v>
      </c>
      <c r="Q49" t="s">
        <v>0</v>
      </c>
    </row>
    <row r="50" spans="1:17" ht="14.25">
      <c r="A50" t="str">
        <f>TEXT(3100601594014,"0000000000000")</f>
        <v>3100601594014</v>
      </c>
      <c r="B50" t="s">
        <v>78</v>
      </c>
      <c r="C50" t="str">
        <f>TEXT(716,"0000000")</f>
        <v>0000716</v>
      </c>
      <c r="D50" t="s">
        <v>67</v>
      </c>
      <c r="E50" t="s">
        <v>75</v>
      </c>
      <c r="F50">
        <v>29850</v>
      </c>
      <c r="G50">
        <v>33540</v>
      </c>
      <c r="H50">
        <v>27710</v>
      </c>
      <c r="K50">
        <f t="shared" si="5"/>
        <v>0</v>
      </c>
      <c r="L50">
        <f t="shared" si="6"/>
        <v>0</v>
      </c>
      <c r="M50">
        <f t="shared" si="7"/>
        <v>0</v>
      </c>
      <c r="N50">
        <f t="shared" si="8"/>
        <v>0</v>
      </c>
      <c r="O50">
        <f t="shared" si="9"/>
        <v>29850</v>
      </c>
      <c r="P50" t="s">
        <v>0</v>
      </c>
      <c r="Q50" t="s">
        <v>0</v>
      </c>
    </row>
    <row r="51" spans="1:17" ht="14.25">
      <c r="A51" t="str">
        <f>TEXT(5340400014252,"0000000000000")</f>
        <v>5340400014252</v>
      </c>
      <c r="B51" t="s">
        <v>79</v>
      </c>
      <c r="C51" t="str">
        <f>TEXT(782,"0000000")</f>
        <v>0000782</v>
      </c>
      <c r="D51" t="s">
        <v>67</v>
      </c>
      <c r="E51" t="s">
        <v>75</v>
      </c>
      <c r="F51">
        <v>24250</v>
      </c>
      <c r="G51">
        <v>33540</v>
      </c>
      <c r="H51">
        <v>27710</v>
      </c>
      <c r="K51">
        <f t="shared" si="5"/>
        <v>0</v>
      </c>
      <c r="L51">
        <f t="shared" si="6"/>
        <v>0</v>
      </c>
      <c r="M51">
        <f t="shared" si="7"/>
        <v>0</v>
      </c>
      <c r="N51">
        <f t="shared" si="8"/>
        <v>0</v>
      </c>
      <c r="O51">
        <f t="shared" si="9"/>
        <v>24250</v>
      </c>
      <c r="P51" t="s">
        <v>0</v>
      </c>
      <c r="Q51" t="s">
        <v>0</v>
      </c>
    </row>
    <row r="52" spans="1:17" ht="14.25">
      <c r="A52" t="str">
        <f>TEXT(3450400072743,"0000000000000")</f>
        <v>3450400072743</v>
      </c>
      <c r="B52" t="s">
        <v>80</v>
      </c>
      <c r="C52" t="str">
        <f>TEXT(784,"0000000")</f>
        <v>0000784</v>
      </c>
      <c r="D52" t="s">
        <v>67</v>
      </c>
      <c r="E52" t="s">
        <v>75</v>
      </c>
      <c r="F52">
        <v>29850</v>
      </c>
      <c r="G52">
        <v>33540</v>
      </c>
      <c r="H52">
        <v>27710</v>
      </c>
      <c r="K52">
        <f t="shared" si="5"/>
        <v>0</v>
      </c>
      <c r="L52">
        <f t="shared" si="6"/>
        <v>0</v>
      </c>
      <c r="M52">
        <f t="shared" si="7"/>
        <v>0</v>
      </c>
      <c r="N52">
        <f t="shared" si="8"/>
        <v>0</v>
      </c>
      <c r="O52">
        <f t="shared" si="9"/>
        <v>29850</v>
      </c>
      <c r="P52" t="s">
        <v>0</v>
      </c>
      <c r="Q52" t="s">
        <v>0</v>
      </c>
    </row>
    <row r="53" spans="1:17" ht="14.25">
      <c r="A53" t="str">
        <f>TEXT(3540100379532,"0000000000000")</f>
        <v>3540100379532</v>
      </c>
      <c r="B53" t="s">
        <v>81</v>
      </c>
      <c r="C53" t="str">
        <f>TEXT(1291,"0000000")</f>
        <v>0001291</v>
      </c>
      <c r="D53" t="s">
        <v>67</v>
      </c>
      <c r="E53" t="s">
        <v>75</v>
      </c>
      <c r="F53">
        <v>19730</v>
      </c>
      <c r="G53">
        <v>33540</v>
      </c>
      <c r="H53">
        <v>16030</v>
      </c>
      <c r="K53">
        <f t="shared" si="5"/>
        <v>0</v>
      </c>
      <c r="L53">
        <f t="shared" si="6"/>
        <v>0</v>
      </c>
      <c r="M53">
        <f t="shared" si="7"/>
        <v>0</v>
      </c>
      <c r="N53">
        <f t="shared" si="8"/>
        <v>0</v>
      </c>
      <c r="O53">
        <f t="shared" si="9"/>
        <v>19730</v>
      </c>
      <c r="P53" t="s">
        <v>0</v>
      </c>
      <c r="Q53" t="s">
        <v>0</v>
      </c>
    </row>
    <row r="54" spans="1:17" ht="14.25">
      <c r="A54" t="str">
        <f>TEXT(3451200104596,"0000000000000")</f>
        <v>3451200104596</v>
      </c>
      <c r="B54" t="s">
        <v>82</v>
      </c>
      <c r="C54" t="str">
        <f>TEXT(1531,"0000000")</f>
        <v>0001531</v>
      </c>
      <c r="D54" t="s">
        <v>67</v>
      </c>
      <c r="E54" t="s">
        <v>75</v>
      </c>
      <c r="F54">
        <v>24080</v>
      </c>
      <c r="G54">
        <v>33540</v>
      </c>
      <c r="H54">
        <v>27710</v>
      </c>
      <c r="K54">
        <f t="shared" si="5"/>
        <v>0</v>
      </c>
      <c r="L54">
        <f t="shared" si="6"/>
        <v>0</v>
      </c>
      <c r="M54">
        <f t="shared" si="7"/>
        <v>0</v>
      </c>
      <c r="N54">
        <f t="shared" si="8"/>
        <v>0</v>
      </c>
      <c r="O54">
        <f t="shared" si="9"/>
        <v>24080</v>
      </c>
      <c r="P54" t="s">
        <v>0</v>
      </c>
      <c r="Q54" t="s">
        <v>0</v>
      </c>
    </row>
    <row r="55" spans="1:17" ht="14.25">
      <c r="A55" t="str">
        <f>TEXT(3760100569241,"0000000000000")</f>
        <v>3760100569241</v>
      </c>
      <c r="B55" t="s">
        <v>83</v>
      </c>
      <c r="C55" t="str">
        <f>TEXT(1655,"0000000")</f>
        <v>0001655</v>
      </c>
      <c r="D55" t="s">
        <v>67</v>
      </c>
      <c r="E55" t="s">
        <v>75</v>
      </c>
      <c r="F55">
        <v>29850</v>
      </c>
      <c r="G55">
        <v>33540</v>
      </c>
      <c r="H55">
        <v>27710</v>
      </c>
      <c r="K55">
        <f t="shared" si="5"/>
        <v>0</v>
      </c>
      <c r="L55">
        <f t="shared" si="6"/>
        <v>0</v>
      </c>
      <c r="M55">
        <f t="shared" si="7"/>
        <v>0</v>
      </c>
      <c r="N55">
        <f t="shared" si="8"/>
        <v>0</v>
      </c>
      <c r="O55">
        <f t="shared" si="9"/>
        <v>29850</v>
      </c>
      <c r="P55" t="s">
        <v>0</v>
      </c>
      <c r="Q55" t="s">
        <v>0</v>
      </c>
    </row>
    <row r="56" spans="1:17" ht="14.25">
      <c r="A56" t="str">
        <f>TEXT(3349900289147,"0000000000000")</f>
        <v>3349900289147</v>
      </c>
      <c r="B56" t="s">
        <v>84</v>
      </c>
      <c r="C56" t="str">
        <f>TEXT(1684,"0000000")</f>
        <v>0001684</v>
      </c>
      <c r="D56" t="s">
        <v>67</v>
      </c>
      <c r="E56" t="s">
        <v>75</v>
      </c>
      <c r="F56">
        <v>29850</v>
      </c>
      <c r="G56">
        <v>33540</v>
      </c>
      <c r="H56">
        <v>27710</v>
      </c>
      <c r="K56">
        <f t="shared" si="5"/>
        <v>0</v>
      </c>
      <c r="L56">
        <f t="shared" si="6"/>
        <v>0</v>
      </c>
      <c r="M56">
        <f t="shared" si="7"/>
        <v>0</v>
      </c>
      <c r="N56">
        <f t="shared" si="8"/>
        <v>0</v>
      </c>
      <c r="O56">
        <f t="shared" si="9"/>
        <v>29850</v>
      </c>
      <c r="P56" t="s">
        <v>0</v>
      </c>
      <c r="Q56" t="s">
        <v>0</v>
      </c>
    </row>
    <row r="57" spans="1:17" ht="14.25">
      <c r="A57" t="str">
        <f>TEXT(3900700583277,"0000000000000")</f>
        <v>3900700583277</v>
      </c>
      <c r="B57" t="s">
        <v>85</v>
      </c>
      <c r="C57" t="str">
        <f>TEXT(1685,"0000000")</f>
        <v>0001685</v>
      </c>
      <c r="D57" t="s">
        <v>67</v>
      </c>
      <c r="E57" t="s">
        <v>75</v>
      </c>
      <c r="F57">
        <v>24520</v>
      </c>
      <c r="G57">
        <v>33540</v>
      </c>
      <c r="H57">
        <v>27710</v>
      </c>
      <c r="K57">
        <f t="shared" si="5"/>
        <v>0</v>
      </c>
      <c r="L57">
        <f t="shared" si="6"/>
        <v>0</v>
      </c>
      <c r="M57">
        <f t="shared" si="7"/>
        <v>0</v>
      </c>
      <c r="N57">
        <f t="shared" si="8"/>
        <v>0</v>
      </c>
      <c r="O57">
        <f t="shared" si="9"/>
        <v>24520</v>
      </c>
      <c r="P57" t="s">
        <v>0</v>
      </c>
      <c r="Q57" t="s">
        <v>0</v>
      </c>
    </row>
    <row r="58" spans="1:17" ht="14.25">
      <c r="A58" t="str">
        <f>TEXT(3640700323898,"0000000000000")</f>
        <v>3640700323898</v>
      </c>
      <c r="B58" t="s">
        <v>86</v>
      </c>
      <c r="C58" t="str">
        <f>TEXT(1696,"0000000")</f>
        <v>0001696</v>
      </c>
      <c r="D58" t="s">
        <v>67</v>
      </c>
      <c r="E58" t="s">
        <v>75</v>
      </c>
      <c r="F58">
        <v>24250</v>
      </c>
      <c r="G58">
        <v>33540</v>
      </c>
      <c r="H58">
        <v>27710</v>
      </c>
      <c r="K58">
        <f t="shared" si="5"/>
        <v>0</v>
      </c>
      <c r="L58">
        <f t="shared" si="6"/>
        <v>0</v>
      </c>
      <c r="M58">
        <f t="shared" si="7"/>
        <v>0</v>
      </c>
      <c r="N58">
        <f t="shared" si="8"/>
        <v>0</v>
      </c>
      <c r="O58">
        <f t="shared" si="9"/>
        <v>24250</v>
      </c>
      <c r="P58" t="s">
        <v>0</v>
      </c>
      <c r="Q58" t="s">
        <v>0</v>
      </c>
    </row>
    <row r="59" spans="1:17" ht="14.25">
      <c r="A59" t="str">
        <f>TEXT(3451100478737,"0000000000000")</f>
        <v>3451100478737</v>
      </c>
      <c r="B59" t="s">
        <v>87</v>
      </c>
      <c r="C59" t="str">
        <f>TEXT(1697,"0000000")</f>
        <v>0001697</v>
      </c>
      <c r="D59" t="s">
        <v>67</v>
      </c>
      <c r="E59" t="s">
        <v>75</v>
      </c>
      <c r="F59">
        <v>25100</v>
      </c>
      <c r="G59">
        <v>33540</v>
      </c>
      <c r="H59">
        <v>27710</v>
      </c>
      <c r="K59">
        <f t="shared" si="5"/>
        <v>0</v>
      </c>
      <c r="L59">
        <f t="shared" si="6"/>
        <v>0</v>
      </c>
      <c r="M59">
        <f t="shared" si="7"/>
        <v>0</v>
      </c>
      <c r="N59">
        <f t="shared" si="8"/>
        <v>0</v>
      </c>
      <c r="O59">
        <f t="shared" si="9"/>
        <v>25100</v>
      </c>
      <c r="P59" t="s">
        <v>0</v>
      </c>
      <c r="Q59" t="s">
        <v>0</v>
      </c>
    </row>
    <row r="60" spans="1:17" ht="14.25">
      <c r="A60" t="str">
        <f>TEXT(3869900081983,"0000000000000")</f>
        <v>3869900081983</v>
      </c>
      <c r="B60" t="s">
        <v>88</v>
      </c>
      <c r="C60" t="str">
        <f>TEXT(1698,"0000000")</f>
        <v>0001698</v>
      </c>
      <c r="D60" t="s">
        <v>67</v>
      </c>
      <c r="E60" t="s">
        <v>75</v>
      </c>
      <c r="F60">
        <v>22850</v>
      </c>
      <c r="G60">
        <v>33540</v>
      </c>
      <c r="H60">
        <v>27710</v>
      </c>
      <c r="K60">
        <f t="shared" si="5"/>
        <v>0</v>
      </c>
      <c r="L60">
        <f t="shared" si="6"/>
        <v>0</v>
      </c>
      <c r="M60">
        <f t="shared" si="7"/>
        <v>0</v>
      </c>
      <c r="N60">
        <f t="shared" si="8"/>
        <v>0</v>
      </c>
      <c r="O60">
        <f t="shared" si="9"/>
        <v>22850</v>
      </c>
      <c r="P60" t="s">
        <v>0</v>
      </c>
      <c r="Q60" t="s">
        <v>0</v>
      </c>
    </row>
    <row r="61" spans="1:17" ht="14.25">
      <c r="A61" t="str">
        <f>TEXT(3499900005661,"0000000000000")</f>
        <v>3499900005661</v>
      </c>
      <c r="B61" t="s">
        <v>89</v>
      </c>
      <c r="C61" t="str">
        <f>TEXT(1858,"0000000")</f>
        <v>0001858</v>
      </c>
      <c r="D61" t="s">
        <v>67</v>
      </c>
      <c r="E61" t="s">
        <v>75</v>
      </c>
      <c r="F61">
        <v>21930</v>
      </c>
      <c r="G61">
        <v>33540</v>
      </c>
      <c r="H61">
        <v>27710</v>
      </c>
      <c r="K61">
        <f t="shared" si="5"/>
        <v>0</v>
      </c>
      <c r="L61">
        <f t="shared" si="6"/>
        <v>0</v>
      </c>
      <c r="M61">
        <f t="shared" si="7"/>
        <v>0</v>
      </c>
      <c r="N61">
        <f t="shared" si="8"/>
        <v>0</v>
      </c>
      <c r="O61">
        <f t="shared" si="9"/>
        <v>21930</v>
      </c>
      <c r="P61" t="s">
        <v>0</v>
      </c>
      <c r="Q61" t="s">
        <v>0</v>
      </c>
    </row>
    <row r="62" spans="1:17" ht="14.25">
      <c r="A62" t="str">
        <f>TEXT(3801200408079,"0000000000000")</f>
        <v>3801200408079</v>
      </c>
      <c r="B62" t="s">
        <v>90</v>
      </c>
      <c r="C62" t="str">
        <f>TEXT(1862,"0000000")</f>
        <v>0001862</v>
      </c>
      <c r="D62" t="s">
        <v>67</v>
      </c>
      <c r="E62" t="s">
        <v>75</v>
      </c>
      <c r="F62">
        <v>29850</v>
      </c>
      <c r="G62">
        <v>33540</v>
      </c>
      <c r="H62">
        <v>27710</v>
      </c>
      <c r="K62">
        <f t="shared" si="5"/>
        <v>0</v>
      </c>
      <c r="L62">
        <f t="shared" si="6"/>
        <v>0</v>
      </c>
      <c r="M62">
        <f t="shared" si="7"/>
        <v>0</v>
      </c>
      <c r="N62">
        <f t="shared" si="8"/>
        <v>0</v>
      </c>
      <c r="O62">
        <f t="shared" si="9"/>
        <v>29850</v>
      </c>
      <c r="P62" t="s">
        <v>0</v>
      </c>
      <c r="Q62" t="s">
        <v>0</v>
      </c>
    </row>
    <row r="63" spans="1:17" ht="14.25">
      <c r="A63" t="str">
        <f>TEXT(3341901010203,"0000000000000")</f>
        <v>3341901010203</v>
      </c>
      <c r="B63" t="s">
        <v>91</v>
      </c>
      <c r="C63" t="str">
        <f>TEXT(1999,"0000000")</f>
        <v>0001999</v>
      </c>
      <c r="D63" t="s">
        <v>67</v>
      </c>
      <c r="E63" t="s">
        <v>75</v>
      </c>
      <c r="F63">
        <v>23810</v>
      </c>
      <c r="G63">
        <v>33540</v>
      </c>
      <c r="H63">
        <v>27710</v>
      </c>
      <c r="K63">
        <f t="shared" si="5"/>
        <v>0</v>
      </c>
      <c r="L63">
        <f t="shared" si="6"/>
        <v>0</v>
      </c>
      <c r="M63">
        <f t="shared" si="7"/>
        <v>0</v>
      </c>
      <c r="N63">
        <f t="shared" si="8"/>
        <v>0</v>
      </c>
      <c r="O63">
        <f t="shared" si="9"/>
        <v>23810</v>
      </c>
      <c r="P63" t="s">
        <v>0</v>
      </c>
      <c r="Q63" t="s">
        <v>0</v>
      </c>
    </row>
    <row r="64" spans="1:17" ht="14.25">
      <c r="A64" t="str">
        <f>TEXT(5330300023268,"0000000000000")</f>
        <v>5330300023268</v>
      </c>
      <c r="B64" t="s">
        <v>92</v>
      </c>
      <c r="C64" t="str">
        <f>TEXT(2000,"0000000")</f>
        <v>0002000</v>
      </c>
      <c r="D64" t="s">
        <v>67</v>
      </c>
      <c r="E64" t="s">
        <v>75</v>
      </c>
      <c r="F64">
        <v>19830</v>
      </c>
      <c r="G64">
        <v>33540</v>
      </c>
      <c r="H64">
        <v>16030</v>
      </c>
      <c r="K64">
        <f t="shared" si="5"/>
        <v>0</v>
      </c>
      <c r="L64">
        <f t="shared" si="6"/>
        <v>0</v>
      </c>
      <c r="M64">
        <f t="shared" si="7"/>
        <v>0</v>
      </c>
      <c r="N64">
        <f t="shared" si="8"/>
        <v>0</v>
      </c>
      <c r="O64">
        <f t="shared" si="9"/>
        <v>19830</v>
      </c>
      <c r="P64" t="s">
        <v>0</v>
      </c>
      <c r="Q64" t="s">
        <v>0</v>
      </c>
    </row>
    <row r="65" spans="1:17" ht="14.25">
      <c r="A65" t="str">
        <f>TEXT(3709900214569,"0000000000000")</f>
        <v>3709900214569</v>
      </c>
      <c r="B65" t="s">
        <v>93</v>
      </c>
      <c r="C65" t="str">
        <f>TEXT(2001,"0000000")</f>
        <v>0002001</v>
      </c>
      <c r="D65" t="s">
        <v>67</v>
      </c>
      <c r="E65" t="s">
        <v>75</v>
      </c>
      <c r="F65">
        <v>21930</v>
      </c>
      <c r="G65">
        <v>33540</v>
      </c>
      <c r="H65">
        <v>27710</v>
      </c>
      <c r="K65">
        <f t="shared" si="5"/>
        <v>0</v>
      </c>
      <c r="L65">
        <f t="shared" si="6"/>
        <v>0</v>
      </c>
      <c r="M65">
        <f t="shared" si="7"/>
        <v>0</v>
      </c>
      <c r="N65">
        <f t="shared" si="8"/>
        <v>0</v>
      </c>
      <c r="O65">
        <f t="shared" si="9"/>
        <v>21930</v>
      </c>
      <c r="P65" t="s">
        <v>0</v>
      </c>
      <c r="Q65" t="s">
        <v>0</v>
      </c>
    </row>
    <row r="66" spans="1:17" ht="14.25">
      <c r="A66" t="str">
        <f>TEXT(3350300084236,"0000000000000")</f>
        <v>3350300084236</v>
      </c>
      <c r="B66" t="s">
        <v>94</v>
      </c>
      <c r="C66" t="str">
        <f>TEXT(2002,"0000000")</f>
        <v>0002002</v>
      </c>
      <c r="D66" t="s">
        <v>67</v>
      </c>
      <c r="E66" t="s">
        <v>75</v>
      </c>
      <c r="F66">
        <v>23810</v>
      </c>
      <c r="G66">
        <v>33540</v>
      </c>
      <c r="H66">
        <v>27710</v>
      </c>
      <c r="K66">
        <f t="shared" si="5"/>
        <v>0</v>
      </c>
      <c r="L66">
        <f t="shared" si="6"/>
        <v>0</v>
      </c>
      <c r="M66">
        <f t="shared" si="7"/>
        <v>0</v>
      </c>
      <c r="N66">
        <f t="shared" si="8"/>
        <v>0</v>
      </c>
      <c r="O66">
        <f t="shared" si="9"/>
        <v>23810</v>
      </c>
      <c r="P66" t="s">
        <v>0</v>
      </c>
      <c r="Q66" t="s">
        <v>0</v>
      </c>
    </row>
    <row r="67" spans="1:17" ht="14.25">
      <c r="A67" t="str">
        <f>TEXT(3840100353212,"0000000000000")</f>
        <v>3840100353212</v>
      </c>
      <c r="B67" t="s">
        <v>95</v>
      </c>
      <c r="C67" t="str">
        <f>TEXT(2003,"0000000")</f>
        <v>0002003</v>
      </c>
      <c r="D67" t="s">
        <v>67</v>
      </c>
      <c r="E67" t="s">
        <v>75</v>
      </c>
      <c r="F67">
        <v>29850</v>
      </c>
      <c r="G67">
        <v>33540</v>
      </c>
      <c r="H67">
        <v>27710</v>
      </c>
      <c r="K67">
        <f t="shared" si="5"/>
        <v>0</v>
      </c>
      <c r="L67">
        <f t="shared" si="6"/>
        <v>0</v>
      </c>
      <c r="M67">
        <f t="shared" si="7"/>
        <v>0</v>
      </c>
      <c r="N67">
        <f t="shared" si="8"/>
        <v>0</v>
      </c>
      <c r="O67">
        <f t="shared" si="9"/>
        <v>29850</v>
      </c>
      <c r="P67" t="s">
        <v>0</v>
      </c>
      <c r="Q67" t="s">
        <v>0</v>
      </c>
    </row>
    <row r="68" spans="1:17" ht="14.25">
      <c r="A68" t="str">
        <f>TEXT(3450600771343,"0000000000000")</f>
        <v>3450600771343</v>
      </c>
      <c r="B68" t="s">
        <v>96</v>
      </c>
      <c r="C68" t="str">
        <f>TEXT(2006,"0000000")</f>
        <v>0002006</v>
      </c>
      <c r="D68" t="s">
        <v>67</v>
      </c>
      <c r="E68" t="s">
        <v>75</v>
      </c>
      <c r="F68">
        <v>23380</v>
      </c>
      <c r="G68">
        <v>33540</v>
      </c>
      <c r="H68">
        <v>27710</v>
      </c>
      <c r="K68">
        <f t="shared" si="5"/>
        <v>0</v>
      </c>
      <c r="L68">
        <f t="shared" si="6"/>
        <v>0</v>
      </c>
      <c r="M68">
        <f t="shared" si="7"/>
        <v>0</v>
      </c>
      <c r="N68">
        <f t="shared" si="8"/>
        <v>0</v>
      </c>
      <c r="O68">
        <f t="shared" si="9"/>
        <v>23380</v>
      </c>
      <c r="P68" t="s">
        <v>0</v>
      </c>
      <c r="Q68" t="s">
        <v>0</v>
      </c>
    </row>
    <row r="69" spans="1:17" ht="14.25">
      <c r="A69" t="str">
        <f>TEXT(3320100753517,"0000000000000")</f>
        <v>3320100753517</v>
      </c>
      <c r="B69" t="s">
        <v>97</v>
      </c>
      <c r="C69" t="str">
        <f>TEXT(2007,"0000000")</f>
        <v>0002007</v>
      </c>
      <c r="D69" t="s">
        <v>67</v>
      </c>
      <c r="E69" t="s">
        <v>75</v>
      </c>
      <c r="F69">
        <v>21930</v>
      </c>
      <c r="G69">
        <v>33540</v>
      </c>
      <c r="H69">
        <v>27710</v>
      </c>
      <c r="K69">
        <f t="shared" si="5"/>
        <v>0</v>
      </c>
      <c r="L69">
        <f t="shared" si="6"/>
        <v>0</v>
      </c>
      <c r="M69">
        <f t="shared" si="7"/>
        <v>0</v>
      </c>
      <c r="N69">
        <f t="shared" si="8"/>
        <v>0</v>
      </c>
      <c r="O69">
        <f t="shared" si="9"/>
        <v>21930</v>
      </c>
      <c r="P69" t="s">
        <v>0</v>
      </c>
      <c r="Q69" t="s">
        <v>0</v>
      </c>
    </row>
    <row r="70" spans="1:17" ht="14.25">
      <c r="A70" t="str">
        <f>TEXT(3500900997648,"0000000000000")</f>
        <v>3500900997648</v>
      </c>
      <c r="B70" t="s">
        <v>98</v>
      </c>
      <c r="C70" t="str">
        <f>TEXT(2008,"0000000")</f>
        <v>0002008</v>
      </c>
      <c r="D70" t="s">
        <v>99</v>
      </c>
      <c r="E70" t="s">
        <v>75</v>
      </c>
      <c r="F70">
        <v>22950</v>
      </c>
      <c r="G70">
        <v>33540</v>
      </c>
      <c r="H70">
        <v>27710</v>
      </c>
      <c r="K70">
        <f t="shared" si="5"/>
        <v>0</v>
      </c>
      <c r="L70">
        <f t="shared" si="6"/>
        <v>0</v>
      </c>
      <c r="M70">
        <f t="shared" si="7"/>
        <v>0</v>
      </c>
      <c r="N70">
        <f t="shared" si="8"/>
        <v>0</v>
      </c>
      <c r="O70">
        <f t="shared" si="9"/>
        <v>22950</v>
      </c>
      <c r="P70" t="s">
        <v>0</v>
      </c>
      <c r="Q70" t="s">
        <v>0</v>
      </c>
    </row>
    <row r="71" spans="1:17" ht="14.25">
      <c r="A71" t="str">
        <f>TEXT(3470500411990,"0000000000000")</f>
        <v>3470500411990</v>
      </c>
      <c r="B71" t="s">
        <v>100</v>
      </c>
      <c r="C71" t="str">
        <f>TEXT(2009,"0000000")</f>
        <v>0002009</v>
      </c>
      <c r="D71" t="s">
        <v>99</v>
      </c>
      <c r="E71" t="s">
        <v>75</v>
      </c>
      <c r="F71">
        <v>20200</v>
      </c>
      <c r="G71">
        <v>33540</v>
      </c>
      <c r="H71">
        <v>16030</v>
      </c>
      <c r="K71">
        <f aca="true" t="shared" si="10" ref="K71:K102">ROUNDUP(($H71*$J71/100),-1)</f>
        <v>0</v>
      </c>
      <c r="L71">
        <f aca="true" t="shared" si="11" ref="L71:L102">IF($F71+$K71&lt;=$G71,$K71,$G71-$F71)</f>
        <v>0</v>
      </c>
      <c r="M71">
        <f aca="true" t="shared" si="12" ref="M71:M102">IF($F71+$K71&lt;=$G71,0,($H71*$J71/100)-$L71)</f>
        <v>0</v>
      </c>
      <c r="N71">
        <f aca="true" t="shared" si="13" ref="N71:N102">$L71+$M71</f>
        <v>0</v>
      </c>
      <c r="O71">
        <f aca="true" t="shared" si="14" ref="O71:O102">IF($F71+$K71&lt;=$G71,$F71+$K71,$G71)</f>
        <v>20200</v>
      </c>
      <c r="P71" t="s">
        <v>0</v>
      </c>
      <c r="Q71" t="s">
        <v>0</v>
      </c>
    </row>
    <row r="72" spans="1:17" ht="14.25">
      <c r="A72" t="str">
        <f>TEXT(3549900122895,"0000000000000")</f>
        <v>3549900122895</v>
      </c>
      <c r="B72" t="s">
        <v>101</v>
      </c>
      <c r="C72" t="str">
        <f>TEXT(2012,"0000000")</f>
        <v>0002012</v>
      </c>
      <c r="D72" t="s">
        <v>67</v>
      </c>
      <c r="E72" t="s">
        <v>75</v>
      </c>
      <c r="F72">
        <v>24250</v>
      </c>
      <c r="G72">
        <v>33540</v>
      </c>
      <c r="H72">
        <v>27710</v>
      </c>
      <c r="K72">
        <f t="shared" si="10"/>
        <v>0</v>
      </c>
      <c r="L72">
        <f t="shared" si="11"/>
        <v>0</v>
      </c>
      <c r="M72">
        <f t="shared" si="12"/>
        <v>0</v>
      </c>
      <c r="N72">
        <f t="shared" si="13"/>
        <v>0</v>
      </c>
      <c r="O72">
        <f t="shared" si="14"/>
        <v>24250</v>
      </c>
      <c r="P72" t="s">
        <v>0</v>
      </c>
      <c r="Q72" t="s">
        <v>0</v>
      </c>
    </row>
    <row r="73" spans="1:17" ht="14.25">
      <c r="A73" t="str">
        <f>TEXT(3660800044303,"0000000000000")</f>
        <v>3660800044303</v>
      </c>
      <c r="B73" t="s">
        <v>102</v>
      </c>
      <c r="C73" t="str">
        <f>TEXT(2014,"0000000")</f>
        <v>0002014</v>
      </c>
      <c r="D73" t="s">
        <v>67</v>
      </c>
      <c r="E73" t="s">
        <v>75</v>
      </c>
      <c r="F73">
        <v>23650</v>
      </c>
      <c r="G73">
        <v>33540</v>
      </c>
      <c r="H73">
        <v>27710</v>
      </c>
      <c r="K73">
        <f t="shared" si="10"/>
        <v>0</v>
      </c>
      <c r="L73">
        <f t="shared" si="11"/>
        <v>0</v>
      </c>
      <c r="M73">
        <f t="shared" si="12"/>
        <v>0</v>
      </c>
      <c r="N73">
        <f t="shared" si="13"/>
        <v>0</v>
      </c>
      <c r="O73">
        <f t="shared" si="14"/>
        <v>23650</v>
      </c>
      <c r="P73" t="s">
        <v>0</v>
      </c>
      <c r="Q73" t="s">
        <v>0</v>
      </c>
    </row>
    <row r="74" spans="1:17" ht="14.25">
      <c r="A74" t="str">
        <f>TEXT(3310300597497,"0000000000000")</f>
        <v>3310300597497</v>
      </c>
      <c r="B74" t="s">
        <v>103</v>
      </c>
      <c r="C74" t="str">
        <f>TEXT(2015,"0000000")</f>
        <v>0002015</v>
      </c>
      <c r="D74" t="s">
        <v>99</v>
      </c>
      <c r="E74" t="s">
        <v>75</v>
      </c>
      <c r="F74">
        <v>28200</v>
      </c>
      <c r="G74">
        <v>33540</v>
      </c>
      <c r="H74">
        <v>27710</v>
      </c>
      <c r="K74">
        <f t="shared" si="10"/>
        <v>0</v>
      </c>
      <c r="L74">
        <f t="shared" si="11"/>
        <v>0</v>
      </c>
      <c r="M74">
        <f t="shared" si="12"/>
        <v>0</v>
      </c>
      <c r="N74">
        <f t="shared" si="13"/>
        <v>0</v>
      </c>
      <c r="O74">
        <f t="shared" si="14"/>
        <v>28200</v>
      </c>
      <c r="P74" t="s">
        <v>0</v>
      </c>
      <c r="Q74" t="s">
        <v>0</v>
      </c>
    </row>
    <row r="75" spans="1:17" ht="14.25">
      <c r="A75" t="str">
        <f>TEXT(3600800326023,"0000000000000")</f>
        <v>3600800326023</v>
      </c>
      <c r="B75" t="s">
        <v>104</v>
      </c>
      <c r="C75" t="str">
        <f>TEXT(2024,"0000000")</f>
        <v>0002024</v>
      </c>
      <c r="D75" t="s">
        <v>67</v>
      </c>
      <c r="E75" t="s">
        <v>75</v>
      </c>
      <c r="F75">
        <v>21930</v>
      </c>
      <c r="G75">
        <v>33540</v>
      </c>
      <c r="H75">
        <v>27710</v>
      </c>
      <c r="K75">
        <f t="shared" si="10"/>
        <v>0</v>
      </c>
      <c r="L75">
        <f t="shared" si="11"/>
        <v>0</v>
      </c>
      <c r="M75">
        <f t="shared" si="12"/>
        <v>0</v>
      </c>
      <c r="N75">
        <f t="shared" si="13"/>
        <v>0</v>
      </c>
      <c r="O75">
        <f t="shared" si="14"/>
        <v>21930</v>
      </c>
      <c r="P75" t="s">
        <v>0</v>
      </c>
      <c r="Q75" t="s">
        <v>0</v>
      </c>
    </row>
    <row r="76" spans="1:17" ht="14.25">
      <c r="A76" t="str">
        <f>TEXT(5340590021743,"0000000000000")</f>
        <v>5340590021743</v>
      </c>
      <c r="B76" t="s">
        <v>105</v>
      </c>
      <c r="C76" t="str">
        <f>TEXT(2219,"0000000")</f>
        <v>0002219</v>
      </c>
      <c r="D76" t="s">
        <v>67</v>
      </c>
      <c r="E76" t="s">
        <v>75</v>
      </c>
      <c r="F76">
        <v>24250</v>
      </c>
      <c r="G76">
        <v>33540</v>
      </c>
      <c r="H76">
        <v>27710</v>
      </c>
      <c r="K76">
        <f t="shared" si="10"/>
        <v>0</v>
      </c>
      <c r="L76">
        <f t="shared" si="11"/>
        <v>0</v>
      </c>
      <c r="M76">
        <f t="shared" si="12"/>
        <v>0</v>
      </c>
      <c r="N76">
        <f t="shared" si="13"/>
        <v>0</v>
      </c>
      <c r="O76">
        <f t="shared" si="14"/>
        <v>24250</v>
      </c>
      <c r="P76" t="s">
        <v>0</v>
      </c>
      <c r="Q76" t="s">
        <v>0</v>
      </c>
    </row>
    <row r="77" spans="1:17" ht="14.25">
      <c r="A77" t="str">
        <f>TEXT(3549900124120,"0000000000000")</f>
        <v>3549900124120</v>
      </c>
      <c r="B77" t="s">
        <v>106</v>
      </c>
      <c r="C77" t="str">
        <f>TEXT(2220,"0000000")</f>
        <v>0002220</v>
      </c>
      <c r="D77" t="s">
        <v>67</v>
      </c>
      <c r="E77" t="s">
        <v>75</v>
      </c>
      <c r="F77">
        <v>22950</v>
      </c>
      <c r="G77">
        <v>33540</v>
      </c>
      <c r="H77">
        <v>27710</v>
      </c>
      <c r="K77">
        <f t="shared" si="10"/>
        <v>0</v>
      </c>
      <c r="L77">
        <f t="shared" si="11"/>
        <v>0</v>
      </c>
      <c r="M77">
        <f t="shared" si="12"/>
        <v>0</v>
      </c>
      <c r="N77">
        <f t="shared" si="13"/>
        <v>0</v>
      </c>
      <c r="O77">
        <f t="shared" si="14"/>
        <v>22950</v>
      </c>
      <c r="P77" t="s">
        <v>0</v>
      </c>
      <c r="Q77" t="s">
        <v>0</v>
      </c>
    </row>
    <row r="78" spans="1:17" ht="14.25">
      <c r="A78" t="str">
        <f>TEXT(5341600074659,"0000000000000")</f>
        <v>5341600074659</v>
      </c>
      <c r="B78" t="s">
        <v>107</v>
      </c>
      <c r="C78" t="str">
        <f>TEXT(2222,"0000000")</f>
        <v>0002222</v>
      </c>
      <c r="D78" t="s">
        <v>67</v>
      </c>
      <c r="E78" t="s">
        <v>75</v>
      </c>
      <c r="F78">
        <v>24690</v>
      </c>
      <c r="G78">
        <v>33540</v>
      </c>
      <c r="H78">
        <v>27710</v>
      </c>
      <c r="K78">
        <f t="shared" si="10"/>
        <v>0</v>
      </c>
      <c r="L78">
        <f t="shared" si="11"/>
        <v>0</v>
      </c>
      <c r="M78">
        <f t="shared" si="12"/>
        <v>0</v>
      </c>
      <c r="N78">
        <f t="shared" si="13"/>
        <v>0</v>
      </c>
      <c r="O78">
        <f t="shared" si="14"/>
        <v>24690</v>
      </c>
      <c r="P78" t="s">
        <v>0</v>
      </c>
      <c r="Q78" t="s">
        <v>0</v>
      </c>
    </row>
    <row r="79" spans="1:17" ht="14.25">
      <c r="A79" t="str">
        <f>TEXT(5449900016235,"0000000000000")</f>
        <v>5449900016235</v>
      </c>
      <c r="B79" t="s">
        <v>108</v>
      </c>
      <c r="C79" t="str">
        <f>TEXT(2228,"0000000")</f>
        <v>0002228</v>
      </c>
      <c r="D79" t="s">
        <v>67</v>
      </c>
      <c r="E79" t="s">
        <v>75</v>
      </c>
      <c r="F79">
        <v>21240</v>
      </c>
      <c r="G79">
        <v>33540</v>
      </c>
      <c r="H79">
        <v>16030</v>
      </c>
      <c r="K79">
        <f t="shared" si="10"/>
        <v>0</v>
      </c>
      <c r="L79">
        <f t="shared" si="11"/>
        <v>0</v>
      </c>
      <c r="M79">
        <f t="shared" si="12"/>
        <v>0</v>
      </c>
      <c r="N79">
        <f t="shared" si="13"/>
        <v>0</v>
      </c>
      <c r="O79">
        <f t="shared" si="14"/>
        <v>21240</v>
      </c>
      <c r="P79" t="s">
        <v>0</v>
      </c>
      <c r="Q79" t="s">
        <v>0</v>
      </c>
    </row>
    <row r="80" spans="1:17" ht="14.25">
      <c r="A80" t="str">
        <f>TEXT(3341500780784,"0000000000000")</f>
        <v>3341500780784</v>
      </c>
      <c r="B80" t="s">
        <v>109</v>
      </c>
      <c r="C80" t="str">
        <f>TEXT(2233,"0000000")</f>
        <v>0002233</v>
      </c>
      <c r="D80" t="s">
        <v>67</v>
      </c>
      <c r="E80" t="s">
        <v>75</v>
      </c>
      <c r="F80">
        <v>22950</v>
      </c>
      <c r="G80">
        <v>33540</v>
      </c>
      <c r="H80">
        <v>27710</v>
      </c>
      <c r="K80">
        <f t="shared" si="10"/>
        <v>0</v>
      </c>
      <c r="L80">
        <f t="shared" si="11"/>
        <v>0</v>
      </c>
      <c r="M80">
        <f t="shared" si="12"/>
        <v>0</v>
      </c>
      <c r="N80">
        <f t="shared" si="13"/>
        <v>0</v>
      </c>
      <c r="O80">
        <f t="shared" si="14"/>
        <v>22950</v>
      </c>
      <c r="P80" t="s">
        <v>0</v>
      </c>
      <c r="Q80" t="s">
        <v>0</v>
      </c>
    </row>
    <row r="81" spans="1:17" ht="14.25">
      <c r="A81" t="str">
        <f>TEXT(3549900124146,"0000000000000")</f>
        <v>3549900124146</v>
      </c>
      <c r="B81" t="s">
        <v>110</v>
      </c>
      <c r="C81" t="str">
        <f>TEXT(2235,"0000000")</f>
        <v>0002235</v>
      </c>
      <c r="D81" t="s">
        <v>67</v>
      </c>
      <c r="E81" t="s">
        <v>75</v>
      </c>
      <c r="F81">
        <v>28750</v>
      </c>
      <c r="G81">
        <v>33540</v>
      </c>
      <c r="H81">
        <v>27710</v>
      </c>
      <c r="K81">
        <f t="shared" si="10"/>
        <v>0</v>
      </c>
      <c r="L81">
        <f t="shared" si="11"/>
        <v>0</v>
      </c>
      <c r="M81">
        <f t="shared" si="12"/>
        <v>0</v>
      </c>
      <c r="N81">
        <f t="shared" si="13"/>
        <v>0</v>
      </c>
      <c r="O81">
        <f t="shared" si="14"/>
        <v>28750</v>
      </c>
      <c r="P81" t="s">
        <v>0</v>
      </c>
      <c r="Q81" t="s">
        <v>0</v>
      </c>
    </row>
    <row r="82" spans="1:17" ht="14.25">
      <c r="A82" t="str">
        <f>TEXT(5350890000733,"0000000000000")</f>
        <v>5350890000733</v>
      </c>
      <c r="B82" t="s">
        <v>111</v>
      </c>
      <c r="C82" t="str">
        <f>TEXT(2236,"0000000")</f>
        <v>0002236</v>
      </c>
      <c r="D82" t="s">
        <v>67</v>
      </c>
      <c r="E82" t="s">
        <v>75</v>
      </c>
      <c r="F82">
        <v>24250</v>
      </c>
      <c r="G82">
        <v>33540</v>
      </c>
      <c r="H82">
        <v>27710</v>
      </c>
      <c r="K82">
        <f t="shared" si="10"/>
        <v>0</v>
      </c>
      <c r="L82">
        <f t="shared" si="11"/>
        <v>0</v>
      </c>
      <c r="M82">
        <f t="shared" si="12"/>
        <v>0</v>
      </c>
      <c r="N82">
        <f t="shared" si="13"/>
        <v>0</v>
      </c>
      <c r="O82">
        <f t="shared" si="14"/>
        <v>24250</v>
      </c>
      <c r="P82" t="s">
        <v>0</v>
      </c>
      <c r="Q82" t="s">
        <v>0</v>
      </c>
    </row>
    <row r="83" spans="1:17" ht="14.25">
      <c r="A83" t="str">
        <f>TEXT(3451100519131,"0000000000000")</f>
        <v>3451100519131</v>
      </c>
      <c r="B83" t="s">
        <v>112</v>
      </c>
      <c r="C83" t="str">
        <f>TEXT(2237,"0000000")</f>
        <v>0002237</v>
      </c>
      <c r="D83" t="s">
        <v>67</v>
      </c>
      <c r="E83" t="s">
        <v>75</v>
      </c>
      <c r="F83">
        <v>23810</v>
      </c>
      <c r="G83">
        <v>33540</v>
      </c>
      <c r="H83">
        <v>27710</v>
      </c>
      <c r="K83">
        <f t="shared" si="10"/>
        <v>0</v>
      </c>
      <c r="L83">
        <f t="shared" si="11"/>
        <v>0</v>
      </c>
      <c r="M83">
        <f t="shared" si="12"/>
        <v>0</v>
      </c>
      <c r="N83">
        <f t="shared" si="13"/>
        <v>0</v>
      </c>
      <c r="O83">
        <f t="shared" si="14"/>
        <v>23810</v>
      </c>
      <c r="P83" t="s">
        <v>0</v>
      </c>
      <c r="Q83" t="s">
        <v>0</v>
      </c>
    </row>
    <row r="84" spans="1:17" ht="14.25">
      <c r="A84" t="str">
        <f>TEXT(3440600281206,"0000000000000")</f>
        <v>3440600281206</v>
      </c>
      <c r="B84" t="s">
        <v>113</v>
      </c>
      <c r="C84" t="str">
        <f>TEXT(2241,"0000000")</f>
        <v>0002241</v>
      </c>
      <c r="D84" t="s">
        <v>67</v>
      </c>
      <c r="E84" t="s">
        <v>75</v>
      </c>
      <c r="F84">
        <v>24250</v>
      </c>
      <c r="G84">
        <v>33540</v>
      </c>
      <c r="H84">
        <v>27710</v>
      </c>
      <c r="K84">
        <f t="shared" si="10"/>
        <v>0</v>
      </c>
      <c r="L84">
        <f t="shared" si="11"/>
        <v>0</v>
      </c>
      <c r="M84">
        <f t="shared" si="12"/>
        <v>0</v>
      </c>
      <c r="N84">
        <f t="shared" si="13"/>
        <v>0</v>
      </c>
      <c r="O84">
        <f t="shared" si="14"/>
        <v>24250</v>
      </c>
      <c r="P84" t="s">
        <v>0</v>
      </c>
      <c r="Q84" t="s">
        <v>0</v>
      </c>
    </row>
    <row r="85" spans="1:17" ht="14.25">
      <c r="A85" t="str">
        <f>TEXT(3361200168129,"0000000000000")</f>
        <v>3361200168129</v>
      </c>
      <c r="B85" t="s">
        <v>114</v>
      </c>
      <c r="C85" t="str">
        <f>TEXT(2245,"0000000")</f>
        <v>0002245</v>
      </c>
      <c r="D85" t="s">
        <v>67</v>
      </c>
      <c r="E85" t="s">
        <v>75</v>
      </c>
      <c r="F85">
        <v>24660</v>
      </c>
      <c r="G85">
        <v>33540</v>
      </c>
      <c r="H85">
        <v>27710</v>
      </c>
      <c r="K85">
        <f t="shared" si="10"/>
        <v>0</v>
      </c>
      <c r="L85">
        <f t="shared" si="11"/>
        <v>0</v>
      </c>
      <c r="M85">
        <f t="shared" si="12"/>
        <v>0</v>
      </c>
      <c r="N85">
        <f t="shared" si="13"/>
        <v>0</v>
      </c>
      <c r="O85">
        <f t="shared" si="14"/>
        <v>24660</v>
      </c>
      <c r="P85" t="s">
        <v>0</v>
      </c>
      <c r="Q85" t="s">
        <v>0</v>
      </c>
    </row>
    <row r="86" spans="1:17" ht="14.25">
      <c r="A86" t="str">
        <f>TEXT(3361300047579,"0000000000000")</f>
        <v>3361300047579</v>
      </c>
      <c r="B86" t="s">
        <v>115</v>
      </c>
      <c r="C86" t="str">
        <f>TEXT(2248,"0000000")</f>
        <v>0002248</v>
      </c>
      <c r="D86" t="s">
        <v>67</v>
      </c>
      <c r="E86" t="s">
        <v>75</v>
      </c>
      <c r="F86">
        <v>23380</v>
      </c>
      <c r="G86">
        <v>33540</v>
      </c>
      <c r="H86">
        <v>27710</v>
      </c>
      <c r="K86">
        <f t="shared" si="10"/>
        <v>0</v>
      </c>
      <c r="L86">
        <f t="shared" si="11"/>
        <v>0</v>
      </c>
      <c r="M86">
        <f t="shared" si="12"/>
        <v>0</v>
      </c>
      <c r="N86">
        <f t="shared" si="13"/>
        <v>0</v>
      </c>
      <c r="O86">
        <f t="shared" si="14"/>
        <v>23380</v>
      </c>
      <c r="P86" t="s">
        <v>0</v>
      </c>
      <c r="Q86" t="s">
        <v>0</v>
      </c>
    </row>
    <row r="87" spans="1:17" ht="14.25">
      <c r="A87" t="str">
        <f>TEXT(3409700100465,"0000000000000")</f>
        <v>3409700100465</v>
      </c>
      <c r="B87" t="s">
        <v>116</v>
      </c>
      <c r="C87" t="str">
        <f>TEXT(2249,"0000000")</f>
        <v>0002249</v>
      </c>
      <c r="D87" t="s">
        <v>67</v>
      </c>
      <c r="E87" t="s">
        <v>75</v>
      </c>
      <c r="F87">
        <v>17440</v>
      </c>
      <c r="G87">
        <v>33540</v>
      </c>
      <c r="H87">
        <v>16030</v>
      </c>
      <c r="K87">
        <f t="shared" si="10"/>
        <v>0</v>
      </c>
      <c r="L87">
        <f t="shared" si="11"/>
        <v>0</v>
      </c>
      <c r="M87">
        <f t="shared" si="12"/>
        <v>0</v>
      </c>
      <c r="N87">
        <f t="shared" si="13"/>
        <v>0</v>
      </c>
      <c r="O87">
        <f t="shared" si="14"/>
        <v>17440</v>
      </c>
      <c r="P87" t="s">
        <v>0</v>
      </c>
      <c r="Q87" t="s">
        <v>0</v>
      </c>
    </row>
    <row r="88" spans="1:17" ht="14.25">
      <c r="A88" t="str">
        <f>TEXT(3450900379384,"0000000000000")</f>
        <v>3450900379384</v>
      </c>
      <c r="B88" t="s">
        <v>117</v>
      </c>
      <c r="C88" t="str">
        <f>TEXT(2250,"0000000")</f>
        <v>0002250</v>
      </c>
      <c r="D88" t="s">
        <v>67</v>
      </c>
      <c r="E88" t="s">
        <v>75</v>
      </c>
      <c r="F88">
        <v>23810</v>
      </c>
      <c r="G88">
        <v>33540</v>
      </c>
      <c r="H88">
        <v>27710</v>
      </c>
      <c r="K88">
        <f t="shared" si="10"/>
        <v>0</v>
      </c>
      <c r="L88">
        <f t="shared" si="11"/>
        <v>0</v>
      </c>
      <c r="M88">
        <f t="shared" si="12"/>
        <v>0</v>
      </c>
      <c r="N88">
        <f t="shared" si="13"/>
        <v>0</v>
      </c>
      <c r="O88">
        <f t="shared" si="14"/>
        <v>23810</v>
      </c>
      <c r="P88" t="s">
        <v>0</v>
      </c>
      <c r="Q88" t="s">
        <v>0</v>
      </c>
    </row>
    <row r="89" spans="1:17" ht="14.25">
      <c r="A89" t="str">
        <f>TEXT(3549900093755,"0000000000000")</f>
        <v>3549900093755</v>
      </c>
      <c r="B89" t="s">
        <v>118</v>
      </c>
      <c r="C89" t="str">
        <f>TEXT(2251,"0000000")</f>
        <v>0002251</v>
      </c>
      <c r="D89" t="s">
        <v>67</v>
      </c>
      <c r="E89" t="s">
        <v>75</v>
      </c>
      <c r="F89">
        <v>21930</v>
      </c>
      <c r="G89">
        <v>33540</v>
      </c>
      <c r="H89">
        <v>27710</v>
      </c>
      <c r="K89">
        <f t="shared" si="10"/>
        <v>0</v>
      </c>
      <c r="L89">
        <f t="shared" si="11"/>
        <v>0</v>
      </c>
      <c r="M89">
        <f t="shared" si="12"/>
        <v>0</v>
      </c>
      <c r="N89">
        <f t="shared" si="13"/>
        <v>0</v>
      </c>
      <c r="O89">
        <f t="shared" si="14"/>
        <v>21930</v>
      </c>
      <c r="P89" t="s">
        <v>0</v>
      </c>
      <c r="Q89" t="s">
        <v>0</v>
      </c>
    </row>
    <row r="90" spans="1:17" ht="14.25">
      <c r="A90" t="str">
        <f>TEXT(3411400865671,"0000000000000")</f>
        <v>3411400865671</v>
      </c>
      <c r="B90" t="s">
        <v>119</v>
      </c>
      <c r="C90" t="str">
        <f>TEXT(2257,"0000000")</f>
        <v>0002257</v>
      </c>
      <c r="D90" t="s">
        <v>67</v>
      </c>
      <c r="E90" t="s">
        <v>75</v>
      </c>
      <c r="F90">
        <v>20200</v>
      </c>
      <c r="G90">
        <v>33540</v>
      </c>
      <c r="H90">
        <v>16030</v>
      </c>
      <c r="K90">
        <f t="shared" si="10"/>
        <v>0</v>
      </c>
      <c r="L90">
        <f t="shared" si="11"/>
        <v>0</v>
      </c>
      <c r="M90">
        <f t="shared" si="12"/>
        <v>0</v>
      </c>
      <c r="N90">
        <f t="shared" si="13"/>
        <v>0</v>
      </c>
      <c r="O90">
        <f t="shared" si="14"/>
        <v>20200</v>
      </c>
      <c r="P90" t="s">
        <v>0</v>
      </c>
      <c r="Q90" t="s">
        <v>0</v>
      </c>
    </row>
    <row r="91" spans="1:17" ht="14.25">
      <c r="A91" t="str">
        <f>TEXT(3490500238660,"0000000000000")</f>
        <v>3490500238660</v>
      </c>
      <c r="B91" t="s">
        <v>120</v>
      </c>
      <c r="C91" t="str">
        <f>TEXT(2268,"0000000")</f>
        <v>0002268</v>
      </c>
      <c r="D91" t="s">
        <v>67</v>
      </c>
      <c r="E91" t="s">
        <v>75</v>
      </c>
      <c r="F91">
        <v>16190</v>
      </c>
      <c r="G91">
        <v>33540</v>
      </c>
      <c r="H91">
        <v>16030</v>
      </c>
      <c r="K91">
        <f t="shared" si="10"/>
        <v>0</v>
      </c>
      <c r="L91">
        <f t="shared" si="11"/>
        <v>0</v>
      </c>
      <c r="M91">
        <f t="shared" si="12"/>
        <v>0</v>
      </c>
      <c r="N91">
        <f t="shared" si="13"/>
        <v>0</v>
      </c>
      <c r="O91">
        <f t="shared" si="14"/>
        <v>16190</v>
      </c>
      <c r="P91" t="s">
        <v>0</v>
      </c>
      <c r="Q91" t="s">
        <v>0</v>
      </c>
    </row>
    <row r="92" spans="1:17" ht="14.25">
      <c r="A92" t="str">
        <f>TEXT(3400900653966,"0000000000000")</f>
        <v>3400900653966</v>
      </c>
      <c r="B92" t="s">
        <v>121</v>
      </c>
      <c r="C92" t="str">
        <f>TEXT(2285,"0000000")</f>
        <v>0002285</v>
      </c>
      <c r="D92" t="s">
        <v>67</v>
      </c>
      <c r="E92" t="s">
        <v>75</v>
      </c>
      <c r="F92">
        <v>19650</v>
      </c>
      <c r="G92">
        <v>33540</v>
      </c>
      <c r="H92">
        <v>16030</v>
      </c>
      <c r="K92">
        <f t="shared" si="10"/>
        <v>0</v>
      </c>
      <c r="L92">
        <f t="shared" si="11"/>
        <v>0</v>
      </c>
      <c r="M92">
        <f t="shared" si="12"/>
        <v>0</v>
      </c>
      <c r="N92">
        <f t="shared" si="13"/>
        <v>0</v>
      </c>
      <c r="O92">
        <f t="shared" si="14"/>
        <v>19650</v>
      </c>
      <c r="P92" t="s">
        <v>0</v>
      </c>
      <c r="Q92" t="s">
        <v>0</v>
      </c>
    </row>
    <row r="93" spans="1:17" ht="14.25">
      <c r="A93" t="str">
        <f>TEXT(3969800098859,"0000000000000")</f>
        <v>3969800098859</v>
      </c>
      <c r="B93" t="s">
        <v>122</v>
      </c>
      <c r="C93" t="str">
        <f>TEXT(2427,"0000000")</f>
        <v>0002427</v>
      </c>
      <c r="D93" t="s">
        <v>67</v>
      </c>
      <c r="E93" t="s">
        <v>75</v>
      </c>
      <c r="F93">
        <v>19490</v>
      </c>
      <c r="G93">
        <v>33540</v>
      </c>
      <c r="H93">
        <v>16030</v>
      </c>
      <c r="K93">
        <f t="shared" si="10"/>
        <v>0</v>
      </c>
      <c r="L93">
        <f t="shared" si="11"/>
        <v>0</v>
      </c>
      <c r="M93">
        <f t="shared" si="12"/>
        <v>0</v>
      </c>
      <c r="N93">
        <f t="shared" si="13"/>
        <v>0</v>
      </c>
      <c r="O93">
        <f t="shared" si="14"/>
        <v>19490</v>
      </c>
      <c r="P93" t="s">
        <v>0</v>
      </c>
      <c r="Q93" t="s">
        <v>0</v>
      </c>
    </row>
    <row r="94" spans="1:17" ht="14.25">
      <c r="A94" t="str">
        <f>TEXT(3469900162090,"0000000000000")</f>
        <v>3469900162090</v>
      </c>
      <c r="B94" t="s">
        <v>123</v>
      </c>
      <c r="C94" t="str">
        <f>TEXT(2684,"0000000")</f>
        <v>0002684</v>
      </c>
      <c r="D94" t="s">
        <v>67</v>
      </c>
      <c r="E94" t="s">
        <v>75</v>
      </c>
      <c r="F94">
        <v>29850</v>
      </c>
      <c r="G94">
        <v>33540</v>
      </c>
      <c r="H94">
        <v>27710</v>
      </c>
      <c r="K94">
        <f t="shared" si="10"/>
        <v>0</v>
      </c>
      <c r="L94">
        <f t="shared" si="11"/>
        <v>0</v>
      </c>
      <c r="M94">
        <f t="shared" si="12"/>
        <v>0</v>
      </c>
      <c r="N94">
        <f t="shared" si="13"/>
        <v>0</v>
      </c>
      <c r="O94">
        <f t="shared" si="14"/>
        <v>29850</v>
      </c>
      <c r="P94" t="s">
        <v>0</v>
      </c>
      <c r="Q94" t="s">
        <v>0</v>
      </c>
    </row>
    <row r="95" spans="1:17" ht="14.25">
      <c r="A95" t="str">
        <f>TEXT(3659900287613,"0000000000000")</f>
        <v>3659900287613</v>
      </c>
      <c r="B95" t="s">
        <v>124</v>
      </c>
      <c r="C95" t="str">
        <f>TEXT(2751,"0000000")</f>
        <v>0002751</v>
      </c>
      <c r="D95" t="s">
        <v>67</v>
      </c>
      <c r="E95" t="s">
        <v>75</v>
      </c>
      <c r="F95">
        <v>29850</v>
      </c>
      <c r="G95">
        <v>33540</v>
      </c>
      <c r="H95">
        <v>27710</v>
      </c>
      <c r="K95">
        <f t="shared" si="10"/>
        <v>0</v>
      </c>
      <c r="L95">
        <f t="shared" si="11"/>
        <v>0</v>
      </c>
      <c r="M95">
        <f t="shared" si="12"/>
        <v>0</v>
      </c>
      <c r="N95">
        <f t="shared" si="13"/>
        <v>0</v>
      </c>
      <c r="O95">
        <f t="shared" si="14"/>
        <v>29850</v>
      </c>
      <c r="P95" t="s">
        <v>0</v>
      </c>
      <c r="Q95" t="s">
        <v>0</v>
      </c>
    </row>
    <row r="96" spans="1:17" ht="14.25">
      <c r="A96" t="str">
        <f>TEXT(3451100754203,"0000000000000")</f>
        <v>3451100754203</v>
      </c>
      <c r="B96" t="s">
        <v>125</v>
      </c>
      <c r="C96" t="str">
        <f>TEXT(2873,"0000000")</f>
        <v>0002873</v>
      </c>
      <c r="D96" t="s">
        <v>67</v>
      </c>
      <c r="E96" t="s">
        <v>75</v>
      </c>
      <c r="F96">
        <v>26880</v>
      </c>
      <c r="G96">
        <v>33540</v>
      </c>
      <c r="H96">
        <v>27710</v>
      </c>
      <c r="K96">
        <f t="shared" si="10"/>
        <v>0</v>
      </c>
      <c r="L96">
        <f t="shared" si="11"/>
        <v>0</v>
      </c>
      <c r="M96">
        <f t="shared" si="12"/>
        <v>0</v>
      </c>
      <c r="N96">
        <f t="shared" si="13"/>
        <v>0</v>
      </c>
      <c r="O96">
        <f t="shared" si="14"/>
        <v>26880</v>
      </c>
      <c r="P96" t="s">
        <v>0</v>
      </c>
      <c r="Q96" t="s">
        <v>0</v>
      </c>
    </row>
    <row r="97" spans="1:17" ht="14.25">
      <c r="A97" t="str">
        <f>TEXT(3550400236591,"0000000000000")</f>
        <v>3550400236591</v>
      </c>
      <c r="B97" t="s">
        <v>126</v>
      </c>
      <c r="C97" t="str">
        <f>TEXT(3024,"0000000")</f>
        <v>0003024</v>
      </c>
      <c r="D97" t="s">
        <v>67</v>
      </c>
      <c r="E97" t="s">
        <v>75</v>
      </c>
      <c r="F97">
        <v>18450</v>
      </c>
      <c r="G97">
        <v>33540</v>
      </c>
      <c r="H97">
        <v>16030</v>
      </c>
      <c r="K97">
        <f t="shared" si="10"/>
        <v>0</v>
      </c>
      <c r="L97">
        <f t="shared" si="11"/>
        <v>0</v>
      </c>
      <c r="M97">
        <f t="shared" si="12"/>
        <v>0</v>
      </c>
      <c r="N97">
        <f t="shared" si="13"/>
        <v>0</v>
      </c>
      <c r="O97">
        <f t="shared" si="14"/>
        <v>18450</v>
      </c>
      <c r="P97" t="s">
        <v>0</v>
      </c>
      <c r="Q97" t="s">
        <v>0</v>
      </c>
    </row>
    <row r="98" spans="1:17" ht="14.25">
      <c r="A98" t="str">
        <f>TEXT(3400101402032,"0000000000000")</f>
        <v>3400101402032</v>
      </c>
      <c r="B98" t="s">
        <v>127</v>
      </c>
      <c r="C98" t="str">
        <f>TEXT(3025,"0000000")</f>
        <v>0003025</v>
      </c>
      <c r="D98" t="s">
        <v>67</v>
      </c>
      <c r="E98" t="s">
        <v>75</v>
      </c>
      <c r="F98">
        <v>20590</v>
      </c>
      <c r="G98">
        <v>33540</v>
      </c>
      <c r="H98">
        <v>16030</v>
      </c>
      <c r="K98">
        <f t="shared" si="10"/>
        <v>0</v>
      </c>
      <c r="L98">
        <f t="shared" si="11"/>
        <v>0</v>
      </c>
      <c r="M98">
        <f t="shared" si="12"/>
        <v>0</v>
      </c>
      <c r="N98">
        <f t="shared" si="13"/>
        <v>0</v>
      </c>
      <c r="O98">
        <f t="shared" si="14"/>
        <v>20590</v>
      </c>
      <c r="P98" t="s">
        <v>0</v>
      </c>
      <c r="Q98" t="s">
        <v>0</v>
      </c>
    </row>
    <row r="99" spans="1:17" ht="14.25">
      <c r="A99" t="str">
        <f>TEXT(3360101465710,"0000000000000")</f>
        <v>3360101465710</v>
      </c>
      <c r="B99" t="s">
        <v>128</v>
      </c>
      <c r="C99" t="str">
        <f>TEXT(3026,"0000000")</f>
        <v>0003026</v>
      </c>
      <c r="D99" t="s">
        <v>67</v>
      </c>
      <c r="E99" t="s">
        <v>75</v>
      </c>
      <c r="F99">
        <v>20200</v>
      </c>
      <c r="G99">
        <v>33540</v>
      </c>
      <c r="H99">
        <v>16030</v>
      </c>
      <c r="K99">
        <f t="shared" si="10"/>
        <v>0</v>
      </c>
      <c r="L99">
        <f t="shared" si="11"/>
        <v>0</v>
      </c>
      <c r="M99">
        <f t="shared" si="12"/>
        <v>0</v>
      </c>
      <c r="N99">
        <f t="shared" si="13"/>
        <v>0</v>
      </c>
      <c r="O99">
        <f t="shared" si="14"/>
        <v>20200</v>
      </c>
      <c r="P99" t="s">
        <v>0</v>
      </c>
      <c r="Q99" t="s">
        <v>0</v>
      </c>
    </row>
    <row r="100" spans="1:17" ht="14.25">
      <c r="A100" t="str">
        <f>TEXT(3540100113311,"0000000000000")</f>
        <v>3540100113311</v>
      </c>
      <c r="B100" t="s">
        <v>129</v>
      </c>
      <c r="C100" t="str">
        <f>TEXT(3027,"0000000")</f>
        <v>0003027</v>
      </c>
      <c r="D100" t="s">
        <v>67</v>
      </c>
      <c r="E100" t="s">
        <v>75</v>
      </c>
      <c r="F100">
        <v>29850</v>
      </c>
      <c r="G100">
        <v>33540</v>
      </c>
      <c r="H100">
        <v>27710</v>
      </c>
      <c r="K100">
        <f t="shared" si="10"/>
        <v>0</v>
      </c>
      <c r="L100">
        <f t="shared" si="11"/>
        <v>0</v>
      </c>
      <c r="M100">
        <f t="shared" si="12"/>
        <v>0</v>
      </c>
      <c r="N100">
        <f t="shared" si="13"/>
        <v>0</v>
      </c>
      <c r="O100">
        <f t="shared" si="14"/>
        <v>29850</v>
      </c>
      <c r="P100" t="s">
        <v>0</v>
      </c>
      <c r="Q100" t="s">
        <v>0</v>
      </c>
    </row>
    <row r="101" spans="1:17" ht="14.25">
      <c r="A101" t="str">
        <f>TEXT(3730600412944,"0000000000000")</f>
        <v>3730600412944</v>
      </c>
      <c r="B101" t="s">
        <v>130</v>
      </c>
      <c r="C101" t="str">
        <f>TEXT(3028,"0000000")</f>
        <v>0003028</v>
      </c>
      <c r="D101" t="s">
        <v>67</v>
      </c>
      <c r="E101" t="s">
        <v>75</v>
      </c>
      <c r="F101">
        <v>22950</v>
      </c>
      <c r="G101">
        <v>33540</v>
      </c>
      <c r="H101">
        <v>27710</v>
      </c>
      <c r="K101">
        <f t="shared" si="10"/>
        <v>0</v>
      </c>
      <c r="L101">
        <f t="shared" si="11"/>
        <v>0</v>
      </c>
      <c r="M101">
        <f t="shared" si="12"/>
        <v>0</v>
      </c>
      <c r="N101">
        <f t="shared" si="13"/>
        <v>0</v>
      </c>
      <c r="O101">
        <f t="shared" si="14"/>
        <v>22950</v>
      </c>
      <c r="P101" t="s">
        <v>0</v>
      </c>
      <c r="Q101" t="s">
        <v>0</v>
      </c>
    </row>
    <row r="102" spans="1:17" ht="14.25">
      <c r="A102" t="str">
        <f>TEXT(3420100316515,"0000000000000")</f>
        <v>3420100316515</v>
      </c>
      <c r="B102" t="s">
        <v>131</v>
      </c>
      <c r="C102" t="str">
        <f>TEXT(3029,"0000000")</f>
        <v>0003029</v>
      </c>
      <c r="D102" t="s">
        <v>67</v>
      </c>
      <c r="E102" t="s">
        <v>75</v>
      </c>
      <c r="F102">
        <v>20590</v>
      </c>
      <c r="G102">
        <v>33540</v>
      </c>
      <c r="H102">
        <v>16030</v>
      </c>
      <c r="K102">
        <f t="shared" si="10"/>
        <v>0</v>
      </c>
      <c r="L102">
        <f t="shared" si="11"/>
        <v>0</v>
      </c>
      <c r="M102">
        <f t="shared" si="12"/>
        <v>0</v>
      </c>
      <c r="N102">
        <f t="shared" si="13"/>
        <v>0</v>
      </c>
      <c r="O102">
        <f t="shared" si="14"/>
        <v>20590</v>
      </c>
      <c r="P102" t="s">
        <v>0</v>
      </c>
      <c r="Q102" t="s">
        <v>0</v>
      </c>
    </row>
    <row r="103" spans="1:17" ht="14.25">
      <c r="A103" t="str">
        <f>TEXT(3429900169477,"0000000000000")</f>
        <v>3429900169477</v>
      </c>
      <c r="B103" t="s">
        <v>132</v>
      </c>
      <c r="C103" t="str">
        <f>TEXT(3030,"0000000")</f>
        <v>0003030</v>
      </c>
      <c r="D103" t="s">
        <v>67</v>
      </c>
      <c r="E103" t="s">
        <v>75</v>
      </c>
      <c r="F103">
        <v>21000</v>
      </c>
      <c r="G103">
        <v>33540</v>
      </c>
      <c r="H103">
        <v>16030</v>
      </c>
      <c r="K103">
        <f aca="true" t="shared" si="15" ref="K103:K124">ROUNDUP(($H103*$J103/100),-1)</f>
        <v>0</v>
      </c>
      <c r="L103">
        <f aca="true" t="shared" si="16" ref="L103:L124">IF($F103+$K103&lt;=$G103,$K103,$G103-$F103)</f>
        <v>0</v>
      </c>
      <c r="M103">
        <f aca="true" t="shared" si="17" ref="M103:M124">IF($F103+$K103&lt;=$G103,0,($H103*$J103/100)-$L103)</f>
        <v>0</v>
      </c>
      <c r="N103">
        <f aca="true" t="shared" si="18" ref="N103:N124">$L103+$M103</f>
        <v>0</v>
      </c>
      <c r="O103">
        <f aca="true" t="shared" si="19" ref="O103:O124">IF($F103+$K103&lt;=$G103,$F103+$K103,$G103)</f>
        <v>21000</v>
      </c>
      <c r="P103" t="s">
        <v>0</v>
      </c>
      <c r="Q103" t="s">
        <v>0</v>
      </c>
    </row>
    <row r="104" spans="1:17" ht="14.25">
      <c r="A104" t="str">
        <f>TEXT(3420901201198,"0000000000000")</f>
        <v>3420901201198</v>
      </c>
      <c r="B104" t="s">
        <v>133</v>
      </c>
      <c r="C104" t="str">
        <f>TEXT(3031,"0000000")</f>
        <v>0003031</v>
      </c>
      <c r="D104" t="s">
        <v>67</v>
      </c>
      <c r="E104" t="s">
        <v>75</v>
      </c>
      <c r="F104">
        <v>21580</v>
      </c>
      <c r="G104">
        <v>33540</v>
      </c>
      <c r="H104">
        <v>16030</v>
      </c>
      <c r="K104">
        <f t="shared" si="15"/>
        <v>0</v>
      </c>
      <c r="L104">
        <f t="shared" si="16"/>
        <v>0</v>
      </c>
      <c r="M104">
        <f t="shared" si="17"/>
        <v>0</v>
      </c>
      <c r="N104">
        <f t="shared" si="18"/>
        <v>0</v>
      </c>
      <c r="O104">
        <f t="shared" si="19"/>
        <v>21580</v>
      </c>
      <c r="P104" t="s">
        <v>0</v>
      </c>
      <c r="Q104" t="s">
        <v>0</v>
      </c>
    </row>
    <row r="105" spans="1:17" ht="14.25">
      <c r="A105" t="str">
        <f>TEXT(3429900189419,"0000000000000")</f>
        <v>3429900189419</v>
      </c>
      <c r="B105" t="s">
        <v>134</v>
      </c>
      <c r="C105" t="str">
        <f>TEXT(3032,"0000000")</f>
        <v>0003032</v>
      </c>
      <c r="D105" t="s">
        <v>67</v>
      </c>
      <c r="E105" t="s">
        <v>75</v>
      </c>
      <c r="F105">
        <v>22950</v>
      </c>
      <c r="G105">
        <v>33540</v>
      </c>
      <c r="H105">
        <v>27710</v>
      </c>
      <c r="K105">
        <f t="shared" si="15"/>
        <v>0</v>
      </c>
      <c r="L105">
        <f t="shared" si="16"/>
        <v>0</v>
      </c>
      <c r="M105">
        <f t="shared" si="17"/>
        <v>0</v>
      </c>
      <c r="N105">
        <f t="shared" si="18"/>
        <v>0</v>
      </c>
      <c r="O105">
        <f t="shared" si="19"/>
        <v>22950</v>
      </c>
      <c r="P105" t="s">
        <v>0</v>
      </c>
      <c r="Q105" t="s">
        <v>0</v>
      </c>
    </row>
    <row r="106" spans="1:17" ht="14.25">
      <c r="A106" t="str">
        <f>TEXT(3549900162617,"0000000000000")</f>
        <v>3549900162617</v>
      </c>
      <c r="B106" t="s">
        <v>135</v>
      </c>
      <c r="C106" t="str">
        <f>TEXT(3033,"0000000")</f>
        <v>0003033</v>
      </c>
      <c r="D106" t="s">
        <v>67</v>
      </c>
      <c r="E106" t="s">
        <v>75</v>
      </c>
      <c r="F106">
        <v>24250</v>
      </c>
      <c r="G106">
        <v>33540</v>
      </c>
      <c r="H106">
        <v>27710</v>
      </c>
      <c r="K106">
        <f t="shared" si="15"/>
        <v>0</v>
      </c>
      <c r="L106">
        <f t="shared" si="16"/>
        <v>0</v>
      </c>
      <c r="M106">
        <f t="shared" si="17"/>
        <v>0</v>
      </c>
      <c r="N106">
        <f t="shared" si="18"/>
        <v>0</v>
      </c>
      <c r="O106">
        <f t="shared" si="19"/>
        <v>24250</v>
      </c>
      <c r="P106" t="s">
        <v>0</v>
      </c>
      <c r="Q106" t="s">
        <v>0</v>
      </c>
    </row>
    <row r="107" spans="1:17" ht="14.25">
      <c r="A107" t="str">
        <f>TEXT(3440600742491,"0000000000000")</f>
        <v>3440600742491</v>
      </c>
      <c r="B107" t="s">
        <v>136</v>
      </c>
      <c r="C107" t="str">
        <f>TEXT(3035,"0000000")</f>
        <v>0003035</v>
      </c>
      <c r="D107" t="s">
        <v>67</v>
      </c>
      <c r="E107" t="s">
        <v>75</v>
      </c>
      <c r="F107">
        <v>21240</v>
      </c>
      <c r="G107">
        <v>33540</v>
      </c>
      <c r="H107">
        <v>16030</v>
      </c>
      <c r="K107">
        <f t="shared" si="15"/>
        <v>0</v>
      </c>
      <c r="L107">
        <f t="shared" si="16"/>
        <v>0</v>
      </c>
      <c r="M107">
        <f t="shared" si="17"/>
        <v>0</v>
      </c>
      <c r="N107">
        <f t="shared" si="18"/>
        <v>0</v>
      </c>
      <c r="O107">
        <f t="shared" si="19"/>
        <v>21240</v>
      </c>
      <c r="P107" t="s">
        <v>0</v>
      </c>
      <c r="Q107" t="s">
        <v>0</v>
      </c>
    </row>
    <row r="108" spans="1:17" ht="14.25">
      <c r="A108" t="str">
        <f>TEXT(3401600079092,"0000000000000")</f>
        <v>3401600079092</v>
      </c>
      <c r="B108" t="s">
        <v>137</v>
      </c>
      <c r="C108" t="str">
        <f>TEXT(3036,"0000000")</f>
        <v>0003036</v>
      </c>
      <c r="D108" t="s">
        <v>67</v>
      </c>
      <c r="E108" t="s">
        <v>75</v>
      </c>
      <c r="F108">
        <v>30670</v>
      </c>
      <c r="G108">
        <v>33540</v>
      </c>
      <c r="H108">
        <v>27710</v>
      </c>
      <c r="K108">
        <f t="shared" si="15"/>
        <v>0</v>
      </c>
      <c r="L108">
        <f t="shared" si="16"/>
        <v>0</v>
      </c>
      <c r="M108">
        <f t="shared" si="17"/>
        <v>0</v>
      </c>
      <c r="N108">
        <f t="shared" si="18"/>
        <v>0</v>
      </c>
      <c r="O108">
        <f t="shared" si="19"/>
        <v>30670</v>
      </c>
      <c r="P108" t="s">
        <v>0</v>
      </c>
      <c r="Q108" t="s">
        <v>0</v>
      </c>
    </row>
    <row r="109" spans="1:17" ht="14.25">
      <c r="A109" t="str">
        <f>TEXT(3349700138714,"0000000000000")</f>
        <v>3349700138714</v>
      </c>
      <c r="B109" t="s">
        <v>138</v>
      </c>
      <c r="C109" t="str">
        <f>TEXT(3038,"0000000")</f>
        <v>0003038</v>
      </c>
      <c r="D109" t="s">
        <v>67</v>
      </c>
      <c r="E109" t="s">
        <v>75</v>
      </c>
      <c r="F109">
        <v>21930</v>
      </c>
      <c r="G109">
        <v>33540</v>
      </c>
      <c r="H109">
        <v>27710</v>
      </c>
      <c r="K109">
        <f t="shared" si="15"/>
        <v>0</v>
      </c>
      <c r="L109">
        <f t="shared" si="16"/>
        <v>0</v>
      </c>
      <c r="M109">
        <f t="shared" si="17"/>
        <v>0</v>
      </c>
      <c r="N109">
        <f t="shared" si="18"/>
        <v>0</v>
      </c>
      <c r="O109">
        <f t="shared" si="19"/>
        <v>21930</v>
      </c>
      <c r="P109" t="s">
        <v>0</v>
      </c>
      <c r="Q109" t="s">
        <v>0</v>
      </c>
    </row>
    <row r="110" spans="1:17" ht="14.25">
      <c r="A110" t="str">
        <f>TEXT(3341500472150,"0000000000000")</f>
        <v>3341500472150</v>
      </c>
      <c r="B110" t="s">
        <v>139</v>
      </c>
      <c r="C110" t="str">
        <f>TEXT(3039,"0000000")</f>
        <v>0003039</v>
      </c>
      <c r="D110" t="s">
        <v>67</v>
      </c>
      <c r="E110" t="s">
        <v>75</v>
      </c>
      <c r="F110">
        <v>24250</v>
      </c>
      <c r="G110">
        <v>33540</v>
      </c>
      <c r="H110">
        <v>27710</v>
      </c>
      <c r="K110">
        <f t="shared" si="15"/>
        <v>0</v>
      </c>
      <c r="L110">
        <f t="shared" si="16"/>
        <v>0</v>
      </c>
      <c r="M110">
        <f t="shared" si="17"/>
        <v>0</v>
      </c>
      <c r="N110">
        <f t="shared" si="18"/>
        <v>0</v>
      </c>
      <c r="O110">
        <f t="shared" si="19"/>
        <v>24250</v>
      </c>
      <c r="P110" t="s">
        <v>0</v>
      </c>
      <c r="Q110" t="s">
        <v>0</v>
      </c>
    </row>
    <row r="111" spans="1:17" ht="14.25">
      <c r="A111" t="str">
        <f>TEXT(3800600586089,"0000000000000")</f>
        <v>3800600586089</v>
      </c>
      <c r="B111" t="s">
        <v>140</v>
      </c>
      <c r="C111" t="str">
        <f>TEXT(3040,"0000000")</f>
        <v>0003040</v>
      </c>
      <c r="D111" t="s">
        <v>67</v>
      </c>
      <c r="E111" t="s">
        <v>75</v>
      </c>
      <c r="F111">
        <v>18610</v>
      </c>
      <c r="G111">
        <v>33540</v>
      </c>
      <c r="H111">
        <v>16030</v>
      </c>
      <c r="K111">
        <f t="shared" si="15"/>
        <v>0</v>
      </c>
      <c r="L111">
        <f t="shared" si="16"/>
        <v>0</v>
      </c>
      <c r="M111">
        <f t="shared" si="17"/>
        <v>0</v>
      </c>
      <c r="N111">
        <f t="shared" si="18"/>
        <v>0</v>
      </c>
      <c r="O111">
        <f t="shared" si="19"/>
        <v>18610</v>
      </c>
      <c r="P111" t="s">
        <v>0</v>
      </c>
      <c r="Q111" t="s">
        <v>0</v>
      </c>
    </row>
    <row r="112" spans="1:17" ht="14.25">
      <c r="A112" t="str">
        <f>TEXT(3101300304859,"0000000000000")</f>
        <v>3101300304859</v>
      </c>
      <c r="B112" t="s">
        <v>141</v>
      </c>
      <c r="C112" t="str">
        <f>TEXT(3041,"0000000")</f>
        <v>0003041</v>
      </c>
      <c r="D112" t="s">
        <v>67</v>
      </c>
      <c r="E112" t="s">
        <v>75</v>
      </c>
      <c r="F112">
        <v>19130</v>
      </c>
      <c r="G112">
        <v>33540</v>
      </c>
      <c r="H112">
        <v>16030</v>
      </c>
      <c r="K112">
        <f t="shared" si="15"/>
        <v>0</v>
      </c>
      <c r="L112">
        <f t="shared" si="16"/>
        <v>0</v>
      </c>
      <c r="M112">
        <f t="shared" si="17"/>
        <v>0</v>
      </c>
      <c r="N112">
        <f t="shared" si="18"/>
        <v>0</v>
      </c>
      <c r="O112">
        <f t="shared" si="19"/>
        <v>19130</v>
      </c>
      <c r="P112" t="s">
        <v>0</v>
      </c>
      <c r="Q112" t="s">
        <v>0</v>
      </c>
    </row>
    <row r="113" spans="1:17" ht="14.25">
      <c r="A113" t="str">
        <f>TEXT(3840700213985,"0000000000000")</f>
        <v>3840700213985</v>
      </c>
      <c r="B113" t="s">
        <v>142</v>
      </c>
      <c r="C113" t="str">
        <f>TEXT(3042,"0000000")</f>
        <v>0003042</v>
      </c>
      <c r="D113" t="s">
        <v>67</v>
      </c>
      <c r="E113" t="s">
        <v>75</v>
      </c>
      <c r="F113">
        <v>21580</v>
      </c>
      <c r="G113">
        <v>33540</v>
      </c>
      <c r="H113">
        <v>16030</v>
      </c>
      <c r="K113">
        <f t="shared" si="15"/>
        <v>0</v>
      </c>
      <c r="L113">
        <f t="shared" si="16"/>
        <v>0</v>
      </c>
      <c r="M113">
        <f t="shared" si="17"/>
        <v>0</v>
      </c>
      <c r="N113">
        <f t="shared" si="18"/>
        <v>0</v>
      </c>
      <c r="O113">
        <f t="shared" si="19"/>
        <v>21580</v>
      </c>
      <c r="P113" t="s">
        <v>0</v>
      </c>
      <c r="Q113" t="s">
        <v>0</v>
      </c>
    </row>
    <row r="114" spans="1:17" ht="14.25">
      <c r="A114" t="str">
        <f>TEXT(3320500288315,"0000000000000")</f>
        <v>3320500288315</v>
      </c>
      <c r="B114" t="s">
        <v>143</v>
      </c>
      <c r="C114" t="str">
        <f>TEXT(3043,"0000000")</f>
        <v>0003043</v>
      </c>
      <c r="D114" t="s">
        <v>67</v>
      </c>
      <c r="E114" t="s">
        <v>75</v>
      </c>
      <c r="F114">
        <v>22580</v>
      </c>
      <c r="G114">
        <v>33540</v>
      </c>
      <c r="H114">
        <v>27710</v>
      </c>
      <c r="K114">
        <f t="shared" si="15"/>
        <v>0</v>
      </c>
      <c r="L114">
        <f t="shared" si="16"/>
        <v>0</v>
      </c>
      <c r="M114">
        <f t="shared" si="17"/>
        <v>0</v>
      </c>
      <c r="N114">
        <f t="shared" si="18"/>
        <v>0</v>
      </c>
      <c r="O114">
        <f t="shared" si="19"/>
        <v>22580</v>
      </c>
      <c r="P114" t="s">
        <v>0</v>
      </c>
      <c r="Q114" t="s">
        <v>0</v>
      </c>
    </row>
    <row r="115" spans="1:17" ht="14.25">
      <c r="A115" t="str">
        <f>TEXT(3310800048999,"0000000000000")</f>
        <v>3310800048999</v>
      </c>
      <c r="B115" t="s">
        <v>144</v>
      </c>
      <c r="C115" t="str">
        <f>TEXT(3044,"0000000")</f>
        <v>0003044</v>
      </c>
      <c r="D115" t="s">
        <v>67</v>
      </c>
      <c r="E115" t="s">
        <v>75</v>
      </c>
      <c r="F115">
        <v>21240</v>
      </c>
      <c r="G115">
        <v>33540</v>
      </c>
      <c r="H115">
        <v>16030</v>
      </c>
      <c r="K115">
        <f t="shared" si="15"/>
        <v>0</v>
      </c>
      <c r="L115">
        <f t="shared" si="16"/>
        <v>0</v>
      </c>
      <c r="M115">
        <f t="shared" si="17"/>
        <v>0</v>
      </c>
      <c r="N115">
        <f t="shared" si="18"/>
        <v>0</v>
      </c>
      <c r="O115">
        <f t="shared" si="19"/>
        <v>21240</v>
      </c>
      <c r="P115" t="s">
        <v>0</v>
      </c>
      <c r="Q115" t="s">
        <v>0</v>
      </c>
    </row>
    <row r="116" spans="1:17" ht="14.25">
      <c r="A116" t="str">
        <f>TEXT(3419900558546,"0000000000000")</f>
        <v>3419900558546</v>
      </c>
      <c r="B116" t="s">
        <v>145</v>
      </c>
      <c r="C116" t="str">
        <f>TEXT(3045,"0000000")</f>
        <v>0003045</v>
      </c>
      <c r="D116" t="s">
        <v>67</v>
      </c>
      <c r="E116" t="s">
        <v>75</v>
      </c>
      <c r="F116">
        <v>22170</v>
      </c>
      <c r="G116">
        <v>33540</v>
      </c>
      <c r="H116">
        <v>27710</v>
      </c>
      <c r="K116">
        <f t="shared" si="15"/>
        <v>0</v>
      </c>
      <c r="L116">
        <f t="shared" si="16"/>
        <v>0</v>
      </c>
      <c r="M116">
        <f t="shared" si="17"/>
        <v>0</v>
      </c>
      <c r="N116">
        <f t="shared" si="18"/>
        <v>0</v>
      </c>
      <c r="O116">
        <f t="shared" si="19"/>
        <v>22170</v>
      </c>
      <c r="P116" t="s">
        <v>0</v>
      </c>
      <c r="Q116" t="s">
        <v>0</v>
      </c>
    </row>
    <row r="117" spans="1:17" ht="14.25">
      <c r="A117" t="str">
        <f>TEXT(3310100938380,"0000000000000")</f>
        <v>3310100938380</v>
      </c>
      <c r="B117" t="s">
        <v>146</v>
      </c>
      <c r="C117" t="str">
        <f>TEXT(3046,"0000000")</f>
        <v>0003046</v>
      </c>
      <c r="D117" t="s">
        <v>67</v>
      </c>
      <c r="E117" t="s">
        <v>75</v>
      </c>
      <c r="F117">
        <v>21580</v>
      </c>
      <c r="G117">
        <v>33540</v>
      </c>
      <c r="H117">
        <v>16030</v>
      </c>
      <c r="K117">
        <f t="shared" si="15"/>
        <v>0</v>
      </c>
      <c r="L117">
        <f t="shared" si="16"/>
        <v>0</v>
      </c>
      <c r="M117">
        <f t="shared" si="17"/>
        <v>0</v>
      </c>
      <c r="N117">
        <f t="shared" si="18"/>
        <v>0</v>
      </c>
      <c r="O117">
        <f t="shared" si="19"/>
        <v>21580</v>
      </c>
      <c r="P117" t="s">
        <v>0</v>
      </c>
      <c r="Q117" t="s">
        <v>0</v>
      </c>
    </row>
    <row r="118" spans="1:17" ht="14.25">
      <c r="A118" t="str">
        <f>TEXT(3160101838020,"0000000000000")</f>
        <v>3160101838020</v>
      </c>
      <c r="B118" t="s">
        <v>147</v>
      </c>
      <c r="C118" t="str">
        <f>TEXT(3047,"0000000")</f>
        <v>0003047</v>
      </c>
      <c r="D118" t="s">
        <v>67</v>
      </c>
      <c r="E118" t="s">
        <v>75</v>
      </c>
      <c r="F118">
        <v>24690</v>
      </c>
      <c r="G118">
        <v>33540</v>
      </c>
      <c r="H118">
        <v>27710</v>
      </c>
      <c r="K118">
        <f t="shared" si="15"/>
        <v>0</v>
      </c>
      <c r="L118">
        <f t="shared" si="16"/>
        <v>0</v>
      </c>
      <c r="M118">
        <f t="shared" si="17"/>
        <v>0</v>
      </c>
      <c r="N118">
        <f t="shared" si="18"/>
        <v>0</v>
      </c>
      <c r="O118">
        <f t="shared" si="19"/>
        <v>24690</v>
      </c>
      <c r="P118" t="s">
        <v>0</v>
      </c>
      <c r="Q118" t="s">
        <v>0</v>
      </c>
    </row>
    <row r="119" spans="1:17" ht="14.25">
      <c r="A119" t="str">
        <f>TEXT(3401700450485,"0000000000000")</f>
        <v>3401700450485</v>
      </c>
      <c r="B119" t="s">
        <v>148</v>
      </c>
      <c r="C119" t="str">
        <f>TEXT(3048,"0000000")</f>
        <v>0003048</v>
      </c>
      <c r="D119" t="s">
        <v>67</v>
      </c>
      <c r="E119" t="s">
        <v>75</v>
      </c>
      <c r="F119">
        <v>30260</v>
      </c>
      <c r="G119">
        <v>33540</v>
      </c>
      <c r="H119">
        <v>27710</v>
      </c>
      <c r="K119">
        <f t="shared" si="15"/>
        <v>0</v>
      </c>
      <c r="L119">
        <f t="shared" si="16"/>
        <v>0</v>
      </c>
      <c r="M119">
        <f t="shared" si="17"/>
        <v>0</v>
      </c>
      <c r="N119">
        <f t="shared" si="18"/>
        <v>0</v>
      </c>
      <c r="O119">
        <f t="shared" si="19"/>
        <v>30260</v>
      </c>
      <c r="P119" t="s">
        <v>0</v>
      </c>
      <c r="Q119" t="s">
        <v>0</v>
      </c>
    </row>
    <row r="120" spans="1:17" ht="14.25">
      <c r="A120" t="str">
        <f>TEXT(3250800171899,"0000000000000")</f>
        <v>3250800171899</v>
      </c>
      <c r="B120" t="s">
        <v>149</v>
      </c>
      <c r="C120" t="str">
        <f>TEXT(3050,"0000000")</f>
        <v>0003050</v>
      </c>
      <c r="D120" t="s">
        <v>67</v>
      </c>
      <c r="E120" t="s">
        <v>75</v>
      </c>
      <c r="F120">
        <v>26010</v>
      </c>
      <c r="G120">
        <v>33540</v>
      </c>
      <c r="H120">
        <v>27710</v>
      </c>
      <c r="K120">
        <f t="shared" si="15"/>
        <v>0</v>
      </c>
      <c r="L120">
        <f t="shared" si="16"/>
        <v>0</v>
      </c>
      <c r="M120">
        <f t="shared" si="17"/>
        <v>0</v>
      </c>
      <c r="N120">
        <f t="shared" si="18"/>
        <v>0</v>
      </c>
      <c r="O120">
        <f t="shared" si="19"/>
        <v>26010</v>
      </c>
      <c r="P120" t="s">
        <v>0</v>
      </c>
      <c r="Q120" t="s">
        <v>0</v>
      </c>
    </row>
    <row r="121" spans="1:17" ht="14.25">
      <c r="A121" t="str">
        <f>TEXT(3609900873211,"0000000000000")</f>
        <v>3609900873211</v>
      </c>
      <c r="B121" t="s">
        <v>150</v>
      </c>
      <c r="C121" t="str">
        <f>TEXT(3051,"0000000")</f>
        <v>0003051</v>
      </c>
      <c r="D121" t="s">
        <v>67</v>
      </c>
      <c r="E121" t="s">
        <v>75</v>
      </c>
      <c r="F121">
        <v>16890</v>
      </c>
      <c r="G121">
        <v>33540</v>
      </c>
      <c r="H121">
        <v>16030</v>
      </c>
      <c r="K121">
        <f t="shared" si="15"/>
        <v>0</v>
      </c>
      <c r="L121">
        <f t="shared" si="16"/>
        <v>0</v>
      </c>
      <c r="M121">
        <f t="shared" si="17"/>
        <v>0</v>
      </c>
      <c r="N121">
        <f t="shared" si="18"/>
        <v>0</v>
      </c>
      <c r="O121">
        <f t="shared" si="19"/>
        <v>16890</v>
      </c>
      <c r="P121" t="s">
        <v>0</v>
      </c>
      <c r="Q121" t="s">
        <v>0</v>
      </c>
    </row>
    <row r="122" spans="1:17" ht="14.25">
      <c r="A122" t="str">
        <f>TEXT(3400100976698,"0000000000000")</f>
        <v>3400100976698</v>
      </c>
      <c r="B122" t="s">
        <v>151</v>
      </c>
      <c r="C122" t="str">
        <f>TEXT(1796,"0000000")</f>
        <v>0001796</v>
      </c>
      <c r="D122" t="s">
        <v>152</v>
      </c>
      <c r="E122" t="s">
        <v>153</v>
      </c>
      <c r="F122">
        <v>7730</v>
      </c>
      <c r="G122">
        <v>18190</v>
      </c>
      <c r="H122">
        <v>10790</v>
      </c>
      <c r="K122">
        <f t="shared" si="15"/>
        <v>0</v>
      </c>
      <c r="L122">
        <f t="shared" si="16"/>
        <v>0</v>
      </c>
      <c r="M122">
        <f t="shared" si="17"/>
        <v>0</v>
      </c>
      <c r="N122">
        <f t="shared" si="18"/>
        <v>0</v>
      </c>
      <c r="O122">
        <f t="shared" si="19"/>
        <v>7730</v>
      </c>
      <c r="P122" t="s">
        <v>0</v>
      </c>
      <c r="Q122" t="s">
        <v>0</v>
      </c>
    </row>
    <row r="123" spans="1:17" ht="14.25">
      <c r="A123" t="str">
        <f>TEXT(3100901987844,"0000000000000")</f>
        <v>3100901987844</v>
      </c>
      <c r="B123" t="s">
        <v>154</v>
      </c>
      <c r="C123" t="str">
        <f>TEXT(2010,"0000000")</f>
        <v>0002010</v>
      </c>
      <c r="D123" t="s">
        <v>99</v>
      </c>
      <c r="E123" t="s">
        <v>153</v>
      </c>
      <c r="F123">
        <v>10510</v>
      </c>
      <c r="G123">
        <v>18190</v>
      </c>
      <c r="H123">
        <v>10790</v>
      </c>
      <c r="K123">
        <f t="shared" si="15"/>
        <v>0</v>
      </c>
      <c r="L123">
        <f t="shared" si="16"/>
        <v>0</v>
      </c>
      <c r="M123">
        <f t="shared" si="17"/>
        <v>0</v>
      </c>
      <c r="N123">
        <f t="shared" si="18"/>
        <v>0</v>
      </c>
      <c r="O123">
        <f t="shared" si="19"/>
        <v>10510</v>
      </c>
      <c r="P123" t="s">
        <v>0</v>
      </c>
      <c r="Q123" t="s">
        <v>0</v>
      </c>
    </row>
    <row r="124" spans="1:17" ht="14.25">
      <c r="A124" t="str">
        <f>TEXT(3460700587200,"0000000000000")</f>
        <v>3460700587200</v>
      </c>
      <c r="B124" t="s">
        <v>155</v>
      </c>
      <c r="C124" t="str">
        <f>TEXT(2254,"0000000")</f>
        <v>0002254</v>
      </c>
      <c r="D124" t="s">
        <v>67</v>
      </c>
      <c r="E124" t="s">
        <v>153</v>
      </c>
      <c r="F124">
        <v>14020</v>
      </c>
      <c r="G124">
        <v>18190</v>
      </c>
      <c r="H124">
        <v>15730</v>
      </c>
      <c r="K124">
        <f t="shared" si="15"/>
        <v>0</v>
      </c>
      <c r="L124">
        <f t="shared" si="16"/>
        <v>0</v>
      </c>
      <c r="M124">
        <f t="shared" si="17"/>
        <v>0</v>
      </c>
      <c r="N124">
        <f t="shared" si="18"/>
        <v>0</v>
      </c>
      <c r="O124">
        <f t="shared" si="19"/>
        <v>14020</v>
      </c>
      <c r="P124" t="s">
        <v>0</v>
      </c>
      <c r="Q124" t="s">
        <v>0</v>
      </c>
    </row>
    <row r="125" spans="12:15" ht="14.25">
      <c r="L125" t="s">
        <v>156</v>
      </c>
      <c r="N125">
        <f>SUM($N7:$N124)</f>
        <v>0</v>
      </c>
      <c r="O125">
        <v>2959650</v>
      </c>
    </row>
    <row r="126" spans="12:14" ht="14.25">
      <c r="L126" t="s">
        <v>157</v>
      </c>
      <c r="N126">
        <v>90560</v>
      </c>
    </row>
    <row r="127" ht="14.25">
      <c r="N127">
        <f>$N126-$N125</f>
        <v>90560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dcterms:created xsi:type="dcterms:W3CDTF">2010-12-03T05:21:54Z</dcterms:created>
  <dcterms:modified xsi:type="dcterms:W3CDTF">2010-12-13T03:19:07Z</dcterms:modified>
  <cp:category/>
  <cp:version/>
  <cp:contentType/>
  <cp:contentStatus/>
</cp:coreProperties>
</file>