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ฯ8" sheetId="1" r:id="rId1"/>
  </sheets>
  <definedNames/>
  <calcPr fullCalcOnLoad="1"/>
</workbook>
</file>

<file path=xl/sharedStrings.xml><?xml version="1.0" encoding="utf-8"?>
<sst xmlns="http://schemas.openxmlformats.org/spreadsheetml/2006/main" count="596" uniqueCount="148">
  <si>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</si>
  <si>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</si>
  <si>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สำนักจัดการทรัพยากรป่าไม้ที่ 8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</si>
  <si>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</si>
  <si>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</si>
  <si>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</si>
  <si>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</si>
  <si>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</si>
  <si>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</si>
  <si>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</si>
  <si>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</si>
  <si>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</si>
  <si>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</si>
  <si>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</si>
  <si>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</si>
  <si>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</si>
  <si>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</si>
  <si>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</si>
  <si>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</si>
  <si>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</si>
  <si>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</si>
  <si>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</si>
  <si>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</si>
  <si>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</si>
  <si>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</si>
  <si>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</si>
  <si>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</si>
  <si>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</si>
  <si>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</si>
  <si>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นาย เจริญ ช้างสีสังข์</t>
  </si>
  <si>
    <t>นักวิชาการป่าไม้</t>
  </si>
  <si>
    <t>ชำนาญการ</t>
  </si>
  <si>
    <t>นาย ภูษิต พรหมมาณพ</t>
  </si>
  <si>
    <t>นาย ทนงศักดิ์ นนทภา</t>
  </si>
  <si>
    <t>นาย มนตรี มะลิทอง</t>
  </si>
  <si>
    <t>นาย สุรพล กลิ่นพันธุ์</t>
  </si>
  <si>
    <t>นาย ธีระ โค้วประสิทธิ์</t>
  </si>
  <si>
    <t>นาย สมถวิล ลีลามโนธรรม</t>
  </si>
  <si>
    <t>นาย สุพบ เทือกจอหอ</t>
  </si>
  <si>
    <t>นาง ช่อทิพย์ อานันท์รัตนกุล</t>
  </si>
  <si>
    <t>นาย วิทยา นาคศิริ</t>
  </si>
  <si>
    <t>นางสาว วรพรรณ์ ปรีดีวงษ์</t>
  </si>
  <si>
    <t>นาย ชาญวิทย์ สิริการ</t>
  </si>
  <si>
    <t>นาย ภานุวัฒน์ สืบนุการณ์</t>
  </si>
  <si>
    <t>นาย ประเสริฐ มาลาคำ</t>
  </si>
  <si>
    <t>นาย ธีรศักดิ์ คำทวี</t>
  </si>
  <si>
    <t>นาย วรชัย โอศิริพัฒน์</t>
  </si>
  <si>
    <t>นาย ชวน ธีรวุฒิอุดม</t>
  </si>
  <si>
    <t>นาย ชอุ่ม ชอุ่มผล</t>
  </si>
  <si>
    <t>นาง สุวรรณี เจริญกลกิจ</t>
  </si>
  <si>
    <t>นาย สุจริต ชวนรำลึก</t>
  </si>
  <si>
    <t>นาง ดารณี สีโท</t>
  </si>
  <si>
    <t>นาย ชวลิต กาญจนธัญลักษณ์</t>
  </si>
  <si>
    <t>นาย สมัย สีโท</t>
  </si>
  <si>
    <t>นาย กิติชัย เจริญขวัญ</t>
  </si>
  <si>
    <t>นาย กฤษชนะ นิสสะ</t>
  </si>
  <si>
    <t>นาย กิจจา เนียรมงคล</t>
  </si>
  <si>
    <t>นาย ปริญญา วรรณศุภ</t>
  </si>
  <si>
    <t>นาย สุรศักดิ์ ชโยวรรณ</t>
  </si>
  <si>
    <t>นาย สุรวุฒิ ใจกิจสุวรรณ</t>
  </si>
  <si>
    <t>นาย สุนทร กัณหาจันทร์</t>
  </si>
  <si>
    <t>นาย มนต์ชัย อาจอุดม</t>
  </si>
  <si>
    <t>นาย ทวีพูล เดชาวาศน์</t>
  </si>
  <si>
    <t>นาย ดำรงค์เดช ปราบจะบก</t>
  </si>
  <si>
    <t>นาย อนา อนาวิโล</t>
  </si>
  <si>
    <t>นาย ศักดิ์ชัย หล่อภัทรพงศ์</t>
  </si>
  <si>
    <t>นาย อนุชา แก้วหย่อง</t>
  </si>
  <si>
    <t>นาย พล พรมภักดี</t>
  </si>
  <si>
    <t>นาย ปรีชา อิทธิกุล</t>
  </si>
  <si>
    <t>นาย ธเนศ บัวแก้ว</t>
  </si>
  <si>
    <t>ปฏิบัติการ</t>
  </si>
  <si>
    <t>นาย อภิรัตน์ พิรุฬห์</t>
  </si>
  <si>
    <t>นางสาว เสาวนีย์ คำใบ</t>
  </si>
  <si>
    <t>นางสาว วราพร โพธิสาร</t>
  </si>
  <si>
    <t>นาย ดอน หงษ์เหิน</t>
  </si>
  <si>
    <t>นาง นันทิยา ชอุ่มผล</t>
  </si>
  <si>
    <t>นาย สุรพงษ์ คงมิยา</t>
  </si>
  <si>
    <t>เจ้าพนักงานป่าไม้</t>
  </si>
  <si>
    <t>อาวุโส</t>
  </si>
  <si>
    <t>นาย วินัย ใจเที่ยง</t>
  </si>
  <si>
    <t>นาย สรายุทธ เภสัชชะ</t>
  </si>
  <si>
    <t>นาย เทพ ปุยะติ</t>
  </si>
  <si>
    <t>นาย วิศิษฐ จันทรโณทัย</t>
  </si>
  <si>
    <t>นาย ภิญโญ ผลเจริญ</t>
  </si>
  <si>
    <t>นาย ประสิทธิ์ ใจสมุทร</t>
  </si>
  <si>
    <t>นาย สหรัฐ ศิริวรรณ</t>
  </si>
  <si>
    <t>นาย สุรินทร์ สินธุรัตน์</t>
  </si>
  <si>
    <t>นาย สมภาร นันทโพธิ์เดช</t>
  </si>
  <si>
    <t>นาย พงศ์ อุตราภรณ์</t>
  </si>
  <si>
    <t>นาย โสภณ ปิยะชน</t>
  </si>
  <si>
    <t>นาย วิสุทธิ์ สวงโท</t>
  </si>
  <si>
    <t>นาย ไพรินทร์ โชคพิศาลทรัพย์</t>
  </si>
  <si>
    <t>ชำนาญงาน</t>
  </si>
  <si>
    <t>นาย นพชัย กลิ่นสูงเนิน</t>
  </si>
  <si>
    <t>นาย ปฐวี วงศ์สกุลวิวัฒน์</t>
  </si>
  <si>
    <t>นาย วันชัย มาตุภูมานนท์</t>
  </si>
  <si>
    <t>นาย ประจัน ดาวังปา</t>
  </si>
  <si>
    <t>นาย ทนงศักดิ์ แสงประสิทธิ์</t>
  </si>
  <si>
    <t>นาย สมเกียรติ รื่นกลิ่น</t>
  </si>
  <si>
    <t>นาย สมศักดิ์ กาญจนะคช</t>
  </si>
  <si>
    <t>นาย พัทยา แวววุฒินันท์</t>
  </si>
  <si>
    <t>นาย วิวรรธน์ มองเห็นทวีโชค</t>
  </si>
  <si>
    <t>นาย สุชีพ ธัญสุขไพศาล</t>
  </si>
  <si>
    <t>นาย ศราวุธ มหานิล</t>
  </si>
  <si>
    <t>นางสาว พิลาสลักษณ์ กองสันเทียะ</t>
  </si>
  <si>
    <t>นายช่างสำรวจ</t>
  </si>
  <si>
    <t>นาย วีระ วรธงไชย</t>
  </si>
  <si>
    <t>นาย ภูวเดช ไชยเชษฐ์</t>
  </si>
  <si>
    <t>นาย ประเสริฐ เมี้ยนมิตร</t>
  </si>
  <si>
    <t>นาย บัณฑิต ยืนชีวิต</t>
  </si>
  <si>
    <t>นาย ชาติชาย สุวรรณชาติ</t>
  </si>
  <si>
    <t>นาย สุพรม ทวีเงิน</t>
  </si>
  <si>
    <t>นาย สุทธิชัย สุทธิวงษ์</t>
  </si>
  <si>
    <t>นาย มณี กลิ่นกาหลง</t>
  </si>
  <si>
    <t>นาย อร่าม มั่นชาวนา</t>
  </si>
  <si>
    <t>นาย บรรเจิด มากศิริ</t>
  </si>
  <si>
    <t>นาย ทาร์ซาน ชาลีวงษ์</t>
  </si>
  <si>
    <t>นาย ขรรค์ชัย มุ่งแซกกลาง</t>
  </si>
  <si>
    <t>นาย สุวิทย์ ฟูคำ</t>
  </si>
  <si>
    <t>นาย ณรงค์ พริบไหว</t>
  </si>
  <si>
    <t>นาย จักริน นาสารีย์</t>
  </si>
  <si>
    <t>นาย อนุพงศ์ เซี้ยมกั้ง</t>
  </si>
  <si>
    <t>นาย ไกรศรี มณีอ่อน</t>
  </si>
  <si>
    <t>นาย มานิจ ศรีสุจารย์</t>
  </si>
  <si>
    <t>นาย มานพ กันทาเป็ง</t>
  </si>
  <si>
    <t>นาย สุปัน บุตรสมบัติ</t>
  </si>
  <si>
    <t>นาย สมฤกษ์ อภิเดชธนรักษ์</t>
  </si>
  <si>
    <t>นาย ชยุต วราพิริยะกุล</t>
  </si>
  <si>
    <t>นาย วิชัยรัตน์ อินทนุพัฒน์</t>
  </si>
  <si>
    <t>นาย ธนกร รัตนเมธาโกศล</t>
  </si>
  <si>
    <t>นาย พัฒนพงศ์ โพธิ์ภักดี</t>
  </si>
  <si>
    <t>นาย ไพโรจน์ ชุ่มเพ็งพันธุ์</t>
  </si>
  <si>
    <t>นาย วิบูลย์ มหาวงศ์</t>
  </si>
  <si>
    <t>นาย สมชาย อวิคุณประเสริฐ</t>
  </si>
  <si>
    <t>นาย ธีรวุฒิ เดชธราดล</t>
  </si>
  <si>
    <t>นาย วีรพงษ์ ทองแต้ม</t>
  </si>
  <si>
    <t>นาย สรรเพ็ชร เรืองรอง</t>
  </si>
  <si>
    <t>นาย เจวิทย์ คำนึงผล</t>
  </si>
  <si>
    <t>นาย สาโรจน์ บุญพร้อม</t>
  </si>
  <si>
    <t>นาย ไชยา ศรีสุข</t>
  </si>
  <si>
    <t>นาย สมชาย ขำวุฒิ</t>
  </si>
  <si>
    <t>นาย สันติ ศรีศิลปกร</t>
  </si>
  <si>
    <t>นาย สุรพล สากาลี</t>
  </si>
  <si>
    <t>ปฎิบัติงาน</t>
  </si>
  <si>
    <t>นางสาว ณัฐรุจา แคลนกระโทก</t>
  </si>
  <si>
    <t>เจ้าพนักงานธุรการ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</si>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</sst>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PageLayoutView="0" workbookViewId="0" topLeftCell="A1">
      <selection activeCell="J7" sqref="J7:J114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TEXT(3102000430345,"0000000000000")</f>
        <v>3102000430345</v>
      </c>
      <c r="B7" t="s">
        <v>29</v>
      </c>
      <c r="C7" t="str">
        <f>TEXT(33,"0000000")</f>
        <v>0000033</v>
      </c>
      <c r="D7" t="s">
        <v>30</v>
      </c>
      <c r="E7" t="s">
        <v>31</v>
      </c>
      <c r="F7">
        <v>30090</v>
      </c>
      <c r="G7">
        <v>36020</v>
      </c>
      <c r="H7">
        <v>30600</v>
      </c>
      <c r="K7">
        <f aca="true" t="shared" si="0" ref="K7:K38">ROUNDUP(($H7*$J7/100),-1)</f>
        <v>0</v>
      </c>
      <c r="L7">
        <f aca="true" t="shared" si="1" ref="L7:L38">IF($F7+$K7&lt;=$G7,$K7,$G7-$F7)</f>
        <v>0</v>
      </c>
      <c r="M7">
        <f aca="true" t="shared" si="2" ref="M7:M38">IF($F7+$K7&lt;=$G7,0,($H7*$J7/100)-$L7)</f>
        <v>0</v>
      </c>
      <c r="N7">
        <f aca="true" t="shared" si="3" ref="N7:N38">$L7+$M7</f>
        <v>0</v>
      </c>
      <c r="O7">
        <f aca="true" t="shared" si="4" ref="O7:O38">IF($F7+$K7&lt;=$G7,$F7+$K7,$G7)</f>
        <v>30090</v>
      </c>
      <c r="P7" t="s">
        <v>0</v>
      </c>
      <c r="Q7" t="s">
        <v>0</v>
      </c>
    </row>
    <row r="8" spans="1:17" ht="14.25">
      <c r="A8" t="str">
        <f>TEXT(3100500181415,"0000000000000")</f>
        <v>3100500181415</v>
      </c>
      <c r="B8" t="s">
        <v>32</v>
      </c>
      <c r="C8" t="str">
        <f>TEXT(166,"0000000")</f>
        <v>0000166</v>
      </c>
      <c r="D8" t="s">
        <v>30</v>
      </c>
      <c r="E8" t="s">
        <v>31</v>
      </c>
      <c r="F8">
        <v>36020</v>
      </c>
      <c r="G8">
        <v>36020</v>
      </c>
      <c r="H8">
        <v>30600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36020</v>
      </c>
      <c r="P8" t="s">
        <v>0</v>
      </c>
      <c r="Q8" t="s">
        <v>0</v>
      </c>
    </row>
    <row r="9" spans="1:17" ht="14.25">
      <c r="A9" t="str">
        <f>TEXT(3450500498343,"0000000000000")</f>
        <v>3450500498343</v>
      </c>
      <c r="B9" t="s">
        <v>33</v>
      </c>
      <c r="C9" t="str">
        <f>TEXT(190,"0000000")</f>
        <v>0000190</v>
      </c>
      <c r="D9" t="s">
        <v>30</v>
      </c>
      <c r="E9" t="s">
        <v>31</v>
      </c>
      <c r="F9">
        <v>34250</v>
      </c>
      <c r="G9">
        <v>36020</v>
      </c>
      <c r="H9">
        <v>30600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34250</v>
      </c>
      <c r="P9" t="s">
        <v>0</v>
      </c>
      <c r="Q9" t="s">
        <v>0</v>
      </c>
    </row>
    <row r="10" spans="1:17" ht="14.25">
      <c r="A10" t="str">
        <f>TEXT(3720800537741,"0000000000000")</f>
        <v>3720800537741</v>
      </c>
      <c r="B10" t="s">
        <v>34</v>
      </c>
      <c r="C10" t="str">
        <f>TEXT(356,"0000000")</f>
        <v>0000356</v>
      </c>
      <c r="D10" t="s">
        <v>30</v>
      </c>
      <c r="E10" t="s">
        <v>31</v>
      </c>
      <c r="F10">
        <v>32950</v>
      </c>
      <c r="G10">
        <v>36020</v>
      </c>
      <c r="H10">
        <v>30600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32950</v>
      </c>
      <c r="P10" t="s">
        <v>0</v>
      </c>
      <c r="Q10" t="s">
        <v>0</v>
      </c>
    </row>
    <row r="11" spans="1:17" ht="14.25">
      <c r="A11" t="str">
        <f>TEXT(5160800004337,"0000000000000")</f>
        <v>5160800004337</v>
      </c>
      <c r="B11" t="s">
        <v>35</v>
      </c>
      <c r="C11" t="str">
        <f>TEXT(440,"0000000")</f>
        <v>0000440</v>
      </c>
      <c r="D11" t="s">
        <v>30</v>
      </c>
      <c r="E11" t="s">
        <v>31</v>
      </c>
      <c r="F11">
        <v>30090</v>
      </c>
      <c r="G11">
        <v>36020</v>
      </c>
      <c r="H11">
        <v>30600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30090</v>
      </c>
      <c r="P11" t="s">
        <v>0</v>
      </c>
      <c r="Q11" t="s">
        <v>0</v>
      </c>
    </row>
    <row r="12" spans="1:17" ht="14.25">
      <c r="A12" t="str">
        <f>TEXT(3101202551631,"0000000000000")</f>
        <v>3101202551631</v>
      </c>
      <c r="B12" t="s">
        <v>36</v>
      </c>
      <c r="C12" t="str">
        <f>TEXT(442,"0000000")</f>
        <v>0000442</v>
      </c>
      <c r="D12" t="s">
        <v>30</v>
      </c>
      <c r="E12" t="s">
        <v>31</v>
      </c>
      <c r="F12">
        <v>36020</v>
      </c>
      <c r="G12">
        <v>36020</v>
      </c>
      <c r="H12">
        <v>30600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36020</v>
      </c>
      <c r="P12" t="s">
        <v>0</v>
      </c>
      <c r="Q12" t="s">
        <v>0</v>
      </c>
    </row>
    <row r="13" spans="1:17" ht="14.25">
      <c r="A13" t="str">
        <f>TEXT(3101401118376,"0000000000000")</f>
        <v>3101401118376</v>
      </c>
      <c r="B13" t="s">
        <v>37</v>
      </c>
      <c r="C13" t="str">
        <f>TEXT(447,"0000000")</f>
        <v>0000447</v>
      </c>
      <c r="D13" t="s">
        <v>30</v>
      </c>
      <c r="E13" t="s">
        <v>31</v>
      </c>
      <c r="F13">
        <v>23680</v>
      </c>
      <c r="G13">
        <v>36020</v>
      </c>
      <c r="H13">
        <v>20350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23680</v>
      </c>
      <c r="P13" t="s">
        <v>0</v>
      </c>
      <c r="Q13" t="s">
        <v>0</v>
      </c>
    </row>
    <row r="14" spans="1:17" ht="14.25">
      <c r="A14" t="str">
        <f>TEXT(3302200211441,"0000000000000")</f>
        <v>3302200211441</v>
      </c>
      <c r="B14" t="s">
        <v>38</v>
      </c>
      <c r="C14" t="str">
        <f>TEXT(523,"0000000")</f>
        <v>0000523</v>
      </c>
      <c r="D14" t="s">
        <v>30</v>
      </c>
      <c r="E14" t="s">
        <v>31</v>
      </c>
      <c r="F14">
        <v>20170</v>
      </c>
      <c r="G14">
        <v>36020</v>
      </c>
      <c r="H14">
        <v>20350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20170</v>
      </c>
      <c r="P14" t="s">
        <v>0</v>
      </c>
      <c r="Q14" t="s">
        <v>0</v>
      </c>
    </row>
    <row r="15" spans="1:17" ht="14.25">
      <c r="A15" t="str">
        <f>TEXT(3730100872245,"0000000000000")</f>
        <v>3730100872245</v>
      </c>
      <c r="B15" t="s">
        <v>39</v>
      </c>
      <c r="C15" t="str">
        <f>TEXT(524,"0000000")</f>
        <v>0000524</v>
      </c>
      <c r="D15" t="s">
        <v>30</v>
      </c>
      <c r="E15" t="s">
        <v>31</v>
      </c>
      <c r="F15">
        <v>26920</v>
      </c>
      <c r="G15">
        <v>36020</v>
      </c>
      <c r="H15">
        <v>30600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26920</v>
      </c>
      <c r="P15" t="s">
        <v>0</v>
      </c>
      <c r="Q15" t="s">
        <v>0</v>
      </c>
    </row>
    <row r="16" spans="1:17" ht="14.25">
      <c r="A16" t="str">
        <f>TEXT(3409900163363,"0000000000000")</f>
        <v>3409900163363</v>
      </c>
      <c r="B16" t="s">
        <v>40</v>
      </c>
      <c r="C16" t="str">
        <f>TEXT(873,"0000000")</f>
        <v>0000873</v>
      </c>
      <c r="D16" t="s">
        <v>30</v>
      </c>
      <c r="E16" t="s">
        <v>31</v>
      </c>
      <c r="F16">
        <v>25550</v>
      </c>
      <c r="G16">
        <v>36020</v>
      </c>
      <c r="H16">
        <v>30600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25550</v>
      </c>
      <c r="P16" t="s">
        <v>0</v>
      </c>
      <c r="Q16" t="s">
        <v>0</v>
      </c>
    </row>
    <row r="17" spans="1:17" ht="14.25">
      <c r="A17" t="str">
        <f>TEXT(3309901449806,"0000000000000")</f>
        <v>3309901449806</v>
      </c>
      <c r="B17" t="s">
        <v>41</v>
      </c>
      <c r="C17" t="str">
        <f>TEXT(1030,"0000000")</f>
        <v>0001030</v>
      </c>
      <c r="D17" t="s">
        <v>30</v>
      </c>
      <c r="E17" t="s">
        <v>31</v>
      </c>
      <c r="F17">
        <v>20170</v>
      </c>
      <c r="G17">
        <v>36020</v>
      </c>
      <c r="H17">
        <v>20350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20170</v>
      </c>
      <c r="P17" t="s">
        <v>0</v>
      </c>
      <c r="Q17" t="s">
        <v>0</v>
      </c>
    </row>
    <row r="18" spans="1:17" ht="14.25">
      <c r="A18" t="str">
        <f>TEXT(3319900261641,"0000000000000")</f>
        <v>3319900261641</v>
      </c>
      <c r="B18" t="s">
        <v>42</v>
      </c>
      <c r="C18" t="str">
        <f>TEXT(1031,"0000000")</f>
        <v>0001031</v>
      </c>
      <c r="D18" t="s">
        <v>30</v>
      </c>
      <c r="E18" t="s">
        <v>31</v>
      </c>
      <c r="F18">
        <v>18410</v>
      </c>
      <c r="G18">
        <v>36020</v>
      </c>
      <c r="H18">
        <v>20350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18410</v>
      </c>
      <c r="P18" t="s">
        <v>0</v>
      </c>
      <c r="Q18" t="s">
        <v>0</v>
      </c>
    </row>
    <row r="19" spans="1:17" ht="14.25">
      <c r="A19" t="str">
        <f>TEXT(3329900115262,"0000000000000")</f>
        <v>3329900115262</v>
      </c>
      <c r="B19" t="s">
        <v>43</v>
      </c>
      <c r="C19" t="str">
        <f>TEXT(1032,"0000000")</f>
        <v>0001032</v>
      </c>
      <c r="D19" t="s">
        <v>30</v>
      </c>
      <c r="E19" t="s">
        <v>31</v>
      </c>
      <c r="F19">
        <v>26310</v>
      </c>
      <c r="G19">
        <v>36020</v>
      </c>
      <c r="H19">
        <v>30600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26310</v>
      </c>
      <c r="P19" t="s">
        <v>0</v>
      </c>
      <c r="Q19" t="s">
        <v>0</v>
      </c>
    </row>
    <row r="20" spans="1:17" ht="14.25">
      <c r="A20" t="str">
        <f>TEXT(3349800229975,"0000000000000")</f>
        <v>3349800229975</v>
      </c>
      <c r="B20" t="s">
        <v>44</v>
      </c>
      <c r="C20" t="str">
        <f>TEXT(1109,"0000000")</f>
        <v>0001109</v>
      </c>
      <c r="D20" t="s">
        <v>30</v>
      </c>
      <c r="E20" t="s">
        <v>31</v>
      </c>
      <c r="F20">
        <v>26790</v>
      </c>
      <c r="G20">
        <v>36020</v>
      </c>
      <c r="H20">
        <v>30600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26790</v>
      </c>
      <c r="P20" t="s">
        <v>0</v>
      </c>
      <c r="Q20" t="s">
        <v>0</v>
      </c>
    </row>
    <row r="21" spans="1:17" ht="14.25">
      <c r="A21" t="str">
        <f>TEXT(3100600390032,"0000000000000")</f>
        <v>3100600390032</v>
      </c>
      <c r="B21" t="s">
        <v>45</v>
      </c>
      <c r="C21" t="str">
        <f>TEXT(1681,"0000000")</f>
        <v>0001681</v>
      </c>
      <c r="D21" t="s">
        <v>30</v>
      </c>
      <c r="E21" t="s">
        <v>31</v>
      </c>
      <c r="F21">
        <v>28220</v>
      </c>
      <c r="G21">
        <v>36020</v>
      </c>
      <c r="H21">
        <v>30600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28220</v>
      </c>
      <c r="P21" t="s">
        <v>0</v>
      </c>
      <c r="Q21" t="s">
        <v>0</v>
      </c>
    </row>
    <row r="22" spans="1:17" ht="14.25">
      <c r="A22" t="str">
        <f>TEXT(3301401335294,"0000000000000")</f>
        <v>3301401335294</v>
      </c>
      <c r="B22" t="s">
        <v>46</v>
      </c>
      <c r="C22" t="str">
        <f>TEXT(1682,"0000000")</f>
        <v>0001682</v>
      </c>
      <c r="D22" t="s">
        <v>30</v>
      </c>
      <c r="E22" t="s">
        <v>31</v>
      </c>
      <c r="F22">
        <v>36020</v>
      </c>
      <c r="G22">
        <v>36020</v>
      </c>
      <c r="H22">
        <v>30600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36020</v>
      </c>
      <c r="P22" t="s">
        <v>0</v>
      </c>
      <c r="Q22" t="s">
        <v>0</v>
      </c>
    </row>
    <row r="23" spans="1:17" ht="14.25">
      <c r="A23" t="str">
        <f>TEXT(3331000448446,"0000000000000")</f>
        <v>3331000448446</v>
      </c>
      <c r="B23" t="s">
        <v>47</v>
      </c>
      <c r="C23" t="str">
        <f>TEXT(1803,"0000000")</f>
        <v>0001803</v>
      </c>
      <c r="D23" t="s">
        <v>30</v>
      </c>
      <c r="E23" t="s">
        <v>31</v>
      </c>
      <c r="F23">
        <v>34770</v>
      </c>
      <c r="G23">
        <v>36020</v>
      </c>
      <c r="H23">
        <v>30600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34770</v>
      </c>
      <c r="P23" t="s">
        <v>0</v>
      </c>
      <c r="Q23" t="s">
        <v>0</v>
      </c>
    </row>
    <row r="24" spans="1:17" ht="14.25">
      <c r="A24" t="str">
        <f>TEXT(3860100241040,"0000000000000")</f>
        <v>3860100241040</v>
      </c>
      <c r="B24" t="s">
        <v>48</v>
      </c>
      <c r="C24" t="str">
        <f>TEXT(1804,"0000000")</f>
        <v>0001804</v>
      </c>
      <c r="D24" t="s">
        <v>30</v>
      </c>
      <c r="E24" t="s">
        <v>31</v>
      </c>
      <c r="F24">
        <v>25250</v>
      </c>
      <c r="G24">
        <v>36020</v>
      </c>
      <c r="H24">
        <v>30600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25250</v>
      </c>
      <c r="P24" t="s">
        <v>0</v>
      </c>
      <c r="Q24" t="s">
        <v>0</v>
      </c>
    </row>
    <row r="25" spans="1:17" ht="14.25">
      <c r="A25" t="str">
        <f>TEXT(3100200360071,"0000000000000")</f>
        <v>3100200360071</v>
      </c>
      <c r="B25" t="s">
        <v>49</v>
      </c>
      <c r="C25" t="str">
        <f>TEXT(1808,"0000000")</f>
        <v>0001808</v>
      </c>
      <c r="D25" t="s">
        <v>30</v>
      </c>
      <c r="E25" t="s">
        <v>31</v>
      </c>
      <c r="F25">
        <v>36020</v>
      </c>
      <c r="G25">
        <v>36020</v>
      </c>
      <c r="H25">
        <v>30600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36020</v>
      </c>
      <c r="P25" t="s">
        <v>0</v>
      </c>
      <c r="Q25" t="s">
        <v>0</v>
      </c>
    </row>
    <row r="26" spans="1:17" ht="14.25">
      <c r="A26" t="str">
        <f>TEXT(3101400368298,"0000000000000")</f>
        <v>3101400368298</v>
      </c>
      <c r="B26" t="s">
        <v>50</v>
      </c>
      <c r="C26" t="str">
        <f>TEXT(1840,"0000000")</f>
        <v>0001840</v>
      </c>
      <c r="D26" t="s">
        <v>30</v>
      </c>
      <c r="E26" t="s">
        <v>31</v>
      </c>
      <c r="F26">
        <v>29400</v>
      </c>
      <c r="G26">
        <v>36020</v>
      </c>
      <c r="H26">
        <v>30600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29400</v>
      </c>
      <c r="P26" t="s">
        <v>0</v>
      </c>
      <c r="Q26" t="s">
        <v>0</v>
      </c>
    </row>
    <row r="27" spans="1:17" ht="14.25">
      <c r="A27" t="str">
        <f>TEXT(3320300166542,"0000000000000")</f>
        <v>3320300166542</v>
      </c>
      <c r="B27" t="s">
        <v>51</v>
      </c>
      <c r="C27" t="str">
        <f>TEXT(1847,"0000000")</f>
        <v>0001847</v>
      </c>
      <c r="D27" t="s">
        <v>30</v>
      </c>
      <c r="E27" t="s">
        <v>31</v>
      </c>
      <c r="F27">
        <v>22800</v>
      </c>
      <c r="G27">
        <v>36020</v>
      </c>
      <c r="H27">
        <v>20350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22800</v>
      </c>
      <c r="P27" t="s">
        <v>0</v>
      </c>
      <c r="Q27" t="s">
        <v>0</v>
      </c>
    </row>
    <row r="28" spans="1:17" ht="14.25">
      <c r="A28" t="str">
        <f>TEXT(3101600341563,"0000000000000")</f>
        <v>3101600341563</v>
      </c>
      <c r="B28" t="s">
        <v>52</v>
      </c>
      <c r="C28" t="str">
        <f>TEXT(1849,"0000000")</f>
        <v>0001849</v>
      </c>
      <c r="D28" t="s">
        <v>30</v>
      </c>
      <c r="E28" t="s">
        <v>31</v>
      </c>
      <c r="F28">
        <v>28490</v>
      </c>
      <c r="G28">
        <v>36020</v>
      </c>
      <c r="H28">
        <v>30600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28490</v>
      </c>
      <c r="P28" t="s">
        <v>0</v>
      </c>
      <c r="Q28" t="s">
        <v>0</v>
      </c>
    </row>
    <row r="29" spans="1:17" ht="14.25">
      <c r="A29" t="str">
        <f>TEXT(3100202998294,"0000000000000")</f>
        <v>3100202998294</v>
      </c>
      <c r="B29" t="s">
        <v>53</v>
      </c>
      <c r="C29" t="str">
        <f>TEXT(1852,"0000000")</f>
        <v>0001852</v>
      </c>
      <c r="D29" t="s">
        <v>30</v>
      </c>
      <c r="E29" t="s">
        <v>31</v>
      </c>
      <c r="F29">
        <v>31890</v>
      </c>
      <c r="G29">
        <v>36020</v>
      </c>
      <c r="H29">
        <v>30600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31890</v>
      </c>
      <c r="P29" t="s">
        <v>0</v>
      </c>
      <c r="Q29" t="s">
        <v>0</v>
      </c>
    </row>
    <row r="30" spans="1:17" ht="14.25">
      <c r="A30" t="str">
        <f>TEXT(3100904279344,"0000000000000")</f>
        <v>3100904279344</v>
      </c>
      <c r="B30" t="s">
        <v>54</v>
      </c>
      <c r="C30" t="str">
        <f>TEXT(1854,"0000000")</f>
        <v>0001854</v>
      </c>
      <c r="D30" t="s">
        <v>30</v>
      </c>
      <c r="E30" t="s">
        <v>31</v>
      </c>
      <c r="F30">
        <v>34160</v>
      </c>
      <c r="G30">
        <v>36020</v>
      </c>
      <c r="H30">
        <v>30600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34160</v>
      </c>
      <c r="P30" t="s">
        <v>0</v>
      </c>
      <c r="Q30" t="s">
        <v>0</v>
      </c>
    </row>
    <row r="31" spans="1:17" ht="14.25">
      <c r="A31" t="str">
        <f>TEXT(3160101363935,"0000000000000")</f>
        <v>3160101363935</v>
      </c>
      <c r="B31" t="s">
        <v>55</v>
      </c>
      <c r="C31" t="str">
        <f>TEXT(1856,"0000000")</f>
        <v>0001856</v>
      </c>
      <c r="D31" t="s">
        <v>30</v>
      </c>
      <c r="E31" t="s">
        <v>31</v>
      </c>
      <c r="F31">
        <v>15100</v>
      </c>
      <c r="G31">
        <v>36020</v>
      </c>
      <c r="H31">
        <v>20350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15100</v>
      </c>
      <c r="P31" t="s">
        <v>0</v>
      </c>
      <c r="Q31" t="s">
        <v>0</v>
      </c>
    </row>
    <row r="32" spans="1:17" ht="14.25">
      <c r="A32" t="str">
        <f>TEXT(3120600110013,"0000000000000")</f>
        <v>3120600110013</v>
      </c>
      <c r="B32" t="s">
        <v>56</v>
      </c>
      <c r="C32" t="str">
        <f>TEXT(1987,"0000000")</f>
        <v>0001987</v>
      </c>
      <c r="D32" t="s">
        <v>30</v>
      </c>
      <c r="E32" t="s">
        <v>31</v>
      </c>
      <c r="F32">
        <v>36020</v>
      </c>
      <c r="G32">
        <v>36020</v>
      </c>
      <c r="H32">
        <v>30600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36020</v>
      </c>
      <c r="P32" t="s">
        <v>0</v>
      </c>
      <c r="Q32" t="s">
        <v>0</v>
      </c>
    </row>
    <row r="33" spans="1:17" ht="14.25">
      <c r="A33" t="str">
        <f>TEXT(3309900712007,"0000000000000")</f>
        <v>3309900712007</v>
      </c>
      <c r="B33" t="s">
        <v>57</v>
      </c>
      <c r="C33" t="str">
        <f>TEXT(1988,"0000000")</f>
        <v>0001988</v>
      </c>
      <c r="D33" t="s">
        <v>30</v>
      </c>
      <c r="E33" t="s">
        <v>31</v>
      </c>
      <c r="F33">
        <v>28180</v>
      </c>
      <c r="G33">
        <v>36020</v>
      </c>
      <c r="H33">
        <v>30600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28180</v>
      </c>
      <c r="P33" t="s">
        <v>0</v>
      </c>
      <c r="Q33" t="s">
        <v>0</v>
      </c>
    </row>
    <row r="34" spans="1:17" ht="14.25">
      <c r="A34" t="str">
        <f>TEXT(3349900447583,"0000000000000")</f>
        <v>3349900447583</v>
      </c>
      <c r="B34" t="s">
        <v>58</v>
      </c>
      <c r="C34" t="str">
        <f>TEXT(2005,"0000000")</f>
        <v>0002005</v>
      </c>
      <c r="D34" t="s">
        <v>30</v>
      </c>
      <c r="E34" t="s">
        <v>31</v>
      </c>
      <c r="F34">
        <v>29940</v>
      </c>
      <c r="G34">
        <v>36020</v>
      </c>
      <c r="H34">
        <v>30600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29940</v>
      </c>
      <c r="P34" t="s">
        <v>0</v>
      </c>
      <c r="Q34" t="s">
        <v>0</v>
      </c>
    </row>
    <row r="35" spans="1:17" ht="14.25">
      <c r="A35" t="str">
        <f>TEXT(3129900251745,"0000000000000")</f>
        <v>3129900251745</v>
      </c>
      <c r="B35" t="s">
        <v>59</v>
      </c>
      <c r="C35" t="str">
        <f>TEXT(2192,"0000000")</f>
        <v>0002192</v>
      </c>
      <c r="D35" t="s">
        <v>30</v>
      </c>
      <c r="E35" t="s">
        <v>31</v>
      </c>
      <c r="F35">
        <v>34250</v>
      </c>
      <c r="G35">
        <v>36020</v>
      </c>
      <c r="H35">
        <v>30600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34250</v>
      </c>
      <c r="P35" t="s">
        <v>0</v>
      </c>
      <c r="Q35" t="s">
        <v>0</v>
      </c>
    </row>
    <row r="36" spans="1:17" ht="14.25">
      <c r="A36" t="str">
        <f>TEXT(3311100419910,"0000000000000")</f>
        <v>3311100419910</v>
      </c>
      <c r="B36" t="s">
        <v>60</v>
      </c>
      <c r="C36" t="str">
        <f>TEXT(2193,"0000000")</f>
        <v>0002193</v>
      </c>
      <c r="D36" t="s">
        <v>30</v>
      </c>
      <c r="E36" t="s">
        <v>31</v>
      </c>
      <c r="F36">
        <v>30090</v>
      </c>
      <c r="G36">
        <v>36020</v>
      </c>
      <c r="H36">
        <v>30600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30090</v>
      </c>
      <c r="P36" t="s">
        <v>0</v>
      </c>
      <c r="Q36" t="s">
        <v>0</v>
      </c>
    </row>
    <row r="37" spans="1:17" ht="14.25">
      <c r="A37" t="str">
        <f>TEXT(3350800993367,"0000000000000")</f>
        <v>3350800993367</v>
      </c>
      <c r="B37" t="s">
        <v>61</v>
      </c>
      <c r="C37" t="str">
        <f>TEXT(2231,"0000000")</f>
        <v>0002231</v>
      </c>
      <c r="D37" t="s">
        <v>30</v>
      </c>
      <c r="E37" t="s">
        <v>31</v>
      </c>
      <c r="F37">
        <v>30300</v>
      </c>
      <c r="G37">
        <v>36020</v>
      </c>
      <c r="H37">
        <v>30600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30300</v>
      </c>
      <c r="P37" t="s">
        <v>0</v>
      </c>
      <c r="Q37" t="s">
        <v>0</v>
      </c>
    </row>
    <row r="38" spans="1:17" ht="14.25">
      <c r="A38" t="str">
        <f>TEXT(3240600126351,"0000000000000")</f>
        <v>3240600126351</v>
      </c>
      <c r="B38" t="s">
        <v>62</v>
      </c>
      <c r="C38" t="str">
        <f>TEXT(2620,"0000000")</f>
        <v>0002620</v>
      </c>
      <c r="D38" t="s">
        <v>30</v>
      </c>
      <c r="E38" t="s">
        <v>31</v>
      </c>
      <c r="F38">
        <v>30550</v>
      </c>
      <c r="G38">
        <v>36020</v>
      </c>
      <c r="H38">
        <v>30600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30550</v>
      </c>
      <c r="P38" t="s">
        <v>0</v>
      </c>
      <c r="Q38" t="s">
        <v>0</v>
      </c>
    </row>
    <row r="39" spans="1:17" ht="14.25">
      <c r="A39" t="str">
        <f>TEXT(3300100880144,"0000000000000")</f>
        <v>3300100880144</v>
      </c>
      <c r="B39" t="s">
        <v>63</v>
      </c>
      <c r="C39" t="str">
        <f>TEXT(2622,"0000000")</f>
        <v>0002622</v>
      </c>
      <c r="D39" t="s">
        <v>30</v>
      </c>
      <c r="E39" t="s">
        <v>31</v>
      </c>
      <c r="F39">
        <v>30090</v>
      </c>
      <c r="G39">
        <v>36020</v>
      </c>
      <c r="H39">
        <v>30600</v>
      </c>
      <c r="K39">
        <f aca="true" t="shared" si="5" ref="K39:K70">ROUNDUP(($H39*$J39/100),-1)</f>
        <v>0</v>
      </c>
      <c r="L39">
        <f aca="true" t="shared" si="6" ref="L39:L70">IF($F39+$K39&lt;=$G39,$K39,$G39-$F39)</f>
        <v>0</v>
      </c>
      <c r="M39">
        <f aca="true" t="shared" si="7" ref="M39:M70">IF($F39+$K39&lt;=$G39,0,($H39*$J39/100)-$L39)</f>
        <v>0</v>
      </c>
      <c r="N39">
        <f aca="true" t="shared" si="8" ref="N39:N70">$L39+$M39</f>
        <v>0</v>
      </c>
      <c r="O39">
        <f aca="true" t="shared" si="9" ref="O39:O70">IF($F39+$K39&lt;=$G39,$F39+$K39,$G39)</f>
        <v>30090</v>
      </c>
      <c r="P39" t="s">
        <v>0</v>
      </c>
      <c r="Q39" t="s">
        <v>0</v>
      </c>
    </row>
    <row r="40" spans="1:17" ht="14.25">
      <c r="A40" t="str">
        <f>TEXT(3549900122747,"0000000000000")</f>
        <v>3549900122747</v>
      </c>
      <c r="B40" t="s">
        <v>64</v>
      </c>
      <c r="C40" t="str">
        <f>TEXT(2628,"0000000")</f>
        <v>0002628</v>
      </c>
      <c r="D40" t="s">
        <v>30</v>
      </c>
      <c r="E40" t="s">
        <v>31</v>
      </c>
      <c r="F40">
        <v>30090</v>
      </c>
      <c r="G40">
        <v>36020</v>
      </c>
      <c r="H40">
        <v>30600</v>
      </c>
      <c r="K40">
        <f t="shared" si="5"/>
        <v>0</v>
      </c>
      <c r="L40">
        <f t="shared" si="6"/>
        <v>0</v>
      </c>
      <c r="M40">
        <f t="shared" si="7"/>
        <v>0</v>
      </c>
      <c r="N40">
        <f t="shared" si="8"/>
        <v>0</v>
      </c>
      <c r="O40">
        <f t="shared" si="9"/>
        <v>30090</v>
      </c>
      <c r="P40" t="s">
        <v>0</v>
      </c>
      <c r="Q40" t="s">
        <v>0</v>
      </c>
    </row>
    <row r="41" spans="1:17" ht="14.25">
      <c r="A41" t="str">
        <f>TEXT(3549900123867,"0000000000000")</f>
        <v>3549900123867</v>
      </c>
      <c r="B41" t="s">
        <v>65</v>
      </c>
      <c r="C41" t="str">
        <f>TEXT(2630,"0000000")</f>
        <v>0002630</v>
      </c>
      <c r="D41" t="s">
        <v>30</v>
      </c>
      <c r="E41" t="s">
        <v>31</v>
      </c>
      <c r="F41">
        <v>30300</v>
      </c>
      <c r="G41">
        <v>36020</v>
      </c>
      <c r="H41">
        <v>30600</v>
      </c>
      <c r="K41">
        <f t="shared" si="5"/>
        <v>0</v>
      </c>
      <c r="L41">
        <f t="shared" si="6"/>
        <v>0</v>
      </c>
      <c r="M41">
        <f t="shared" si="7"/>
        <v>0</v>
      </c>
      <c r="N41">
        <f t="shared" si="8"/>
        <v>0</v>
      </c>
      <c r="O41">
        <f t="shared" si="9"/>
        <v>30300</v>
      </c>
      <c r="P41" t="s">
        <v>0</v>
      </c>
      <c r="Q41" t="s">
        <v>0</v>
      </c>
    </row>
    <row r="42" spans="1:17" ht="14.25">
      <c r="A42" t="str">
        <f>TEXT(3100502785881,"0000000000000")</f>
        <v>3100502785881</v>
      </c>
      <c r="B42" t="s">
        <v>66</v>
      </c>
      <c r="C42" t="str">
        <f>TEXT(2632,"0000000")</f>
        <v>0002632</v>
      </c>
      <c r="D42" t="s">
        <v>30</v>
      </c>
      <c r="E42" t="s">
        <v>31</v>
      </c>
      <c r="F42">
        <v>28950</v>
      </c>
      <c r="G42">
        <v>36020</v>
      </c>
      <c r="H42">
        <v>30600</v>
      </c>
      <c r="K42">
        <f t="shared" si="5"/>
        <v>0</v>
      </c>
      <c r="L42">
        <f t="shared" si="6"/>
        <v>0</v>
      </c>
      <c r="M42">
        <f t="shared" si="7"/>
        <v>0</v>
      </c>
      <c r="N42">
        <f t="shared" si="8"/>
        <v>0</v>
      </c>
      <c r="O42">
        <f t="shared" si="9"/>
        <v>28950</v>
      </c>
      <c r="P42" t="s">
        <v>0</v>
      </c>
      <c r="Q42" t="s">
        <v>0</v>
      </c>
    </row>
    <row r="43" spans="1:17" ht="14.25">
      <c r="A43" t="str">
        <f>TEXT(3341100860802,"0000000000000")</f>
        <v>3341100860802</v>
      </c>
      <c r="B43" t="s">
        <v>67</v>
      </c>
      <c r="C43" t="str">
        <f>TEXT(2652,"0000000")</f>
        <v>0002652</v>
      </c>
      <c r="D43" t="s">
        <v>30</v>
      </c>
      <c r="E43" t="s">
        <v>31</v>
      </c>
      <c r="F43">
        <v>29940</v>
      </c>
      <c r="G43">
        <v>36020</v>
      </c>
      <c r="H43">
        <v>30600</v>
      </c>
      <c r="K43">
        <f t="shared" si="5"/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29940</v>
      </c>
      <c r="P43" t="s">
        <v>0</v>
      </c>
      <c r="Q43" t="s">
        <v>0</v>
      </c>
    </row>
    <row r="44" spans="1:17" ht="14.25">
      <c r="A44" t="str">
        <f>TEXT(3360400075905,"0000000000000")</f>
        <v>3360400075905</v>
      </c>
      <c r="B44" t="s">
        <v>68</v>
      </c>
      <c r="C44" t="str">
        <f>TEXT(3015,"0000000")</f>
        <v>0003015</v>
      </c>
      <c r="D44" t="s">
        <v>30</v>
      </c>
      <c r="E44" t="s">
        <v>31</v>
      </c>
      <c r="F44">
        <v>30090</v>
      </c>
      <c r="G44">
        <v>36020</v>
      </c>
      <c r="H44">
        <v>30600</v>
      </c>
      <c r="K44">
        <f t="shared" si="5"/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30090</v>
      </c>
      <c r="P44" t="s">
        <v>0</v>
      </c>
      <c r="Q44" t="s">
        <v>0</v>
      </c>
    </row>
    <row r="45" spans="1:17" ht="14.25">
      <c r="A45" t="str">
        <f>TEXT(3330401080511,"0000000000000")</f>
        <v>3330401080511</v>
      </c>
      <c r="B45" t="s">
        <v>69</v>
      </c>
      <c r="C45" t="str">
        <f>TEXT(445,"0000000")</f>
        <v>0000445</v>
      </c>
      <c r="D45" t="s">
        <v>30</v>
      </c>
      <c r="E45" t="s">
        <v>70</v>
      </c>
      <c r="F45">
        <v>9770</v>
      </c>
      <c r="G45">
        <v>22220</v>
      </c>
      <c r="H45">
        <v>15390</v>
      </c>
      <c r="K45">
        <f t="shared" si="5"/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9770</v>
      </c>
      <c r="P45" t="s">
        <v>0</v>
      </c>
      <c r="Q45" t="s">
        <v>0</v>
      </c>
    </row>
    <row r="46" spans="1:17" ht="14.25">
      <c r="A46" t="str">
        <f>TEXT(3311000732519,"0000000000000")</f>
        <v>3311000732519</v>
      </c>
      <c r="B46" t="s">
        <v>71</v>
      </c>
      <c r="C46" t="str">
        <f>TEXT(446,"0000000")</f>
        <v>0000446</v>
      </c>
      <c r="D46" t="s">
        <v>30</v>
      </c>
      <c r="E46" t="s">
        <v>70</v>
      </c>
      <c r="F46">
        <v>9700</v>
      </c>
      <c r="G46">
        <v>22220</v>
      </c>
      <c r="H46">
        <v>15390</v>
      </c>
      <c r="K46">
        <f t="shared" si="5"/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9700</v>
      </c>
      <c r="P46" t="s">
        <v>0</v>
      </c>
      <c r="Q46" t="s">
        <v>0</v>
      </c>
    </row>
    <row r="47" spans="1:17" ht="14.25">
      <c r="A47" t="str">
        <f>TEXT(3411200491921,"0000000000000")</f>
        <v>3411200491921</v>
      </c>
      <c r="B47" t="s">
        <v>72</v>
      </c>
      <c r="C47" t="str">
        <f>TEXT(448,"0000000")</f>
        <v>0000448</v>
      </c>
      <c r="D47" t="s">
        <v>30</v>
      </c>
      <c r="E47" t="s">
        <v>70</v>
      </c>
      <c r="F47">
        <v>10100</v>
      </c>
      <c r="G47">
        <v>22220</v>
      </c>
      <c r="H47">
        <v>15390</v>
      </c>
      <c r="K47">
        <f t="shared" si="5"/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10100</v>
      </c>
      <c r="P47" t="s">
        <v>0</v>
      </c>
      <c r="Q47" t="s">
        <v>0</v>
      </c>
    </row>
    <row r="48" spans="1:17" ht="14.25">
      <c r="A48" t="str">
        <f>TEXT(3330800673290,"0000000000000")</f>
        <v>3330800673290</v>
      </c>
      <c r="B48" t="s">
        <v>73</v>
      </c>
      <c r="C48" t="str">
        <f>TEXT(576,"0000000")</f>
        <v>0000576</v>
      </c>
      <c r="D48" t="s">
        <v>30</v>
      </c>
      <c r="E48" t="s">
        <v>70</v>
      </c>
      <c r="F48">
        <v>9580</v>
      </c>
      <c r="G48">
        <v>22220</v>
      </c>
      <c r="H48">
        <v>15390</v>
      </c>
      <c r="K48">
        <f t="shared" si="5"/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9580</v>
      </c>
      <c r="P48" t="s">
        <v>0</v>
      </c>
      <c r="Q48" t="s">
        <v>0</v>
      </c>
    </row>
    <row r="49" spans="1:17" ht="14.25">
      <c r="A49" t="str">
        <f>TEXT(3401700950640,"0000000000000")</f>
        <v>3401700950640</v>
      </c>
      <c r="B49" t="s">
        <v>74</v>
      </c>
      <c r="C49" t="str">
        <f>TEXT(878,"0000000")</f>
        <v>0000878</v>
      </c>
      <c r="D49" t="s">
        <v>30</v>
      </c>
      <c r="E49" t="s">
        <v>70</v>
      </c>
      <c r="F49">
        <v>9390</v>
      </c>
      <c r="G49">
        <v>22220</v>
      </c>
      <c r="H49">
        <v>15390</v>
      </c>
      <c r="K49">
        <f t="shared" si="5"/>
        <v>0</v>
      </c>
      <c r="L49">
        <f t="shared" si="6"/>
        <v>0</v>
      </c>
      <c r="M49">
        <f t="shared" si="7"/>
        <v>0</v>
      </c>
      <c r="N49">
        <f t="shared" si="8"/>
        <v>0</v>
      </c>
      <c r="O49">
        <f t="shared" si="9"/>
        <v>9390</v>
      </c>
      <c r="P49" t="s">
        <v>0</v>
      </c>
      <c r="Q49" t="s">
        <v>0</v>
      </c>
    </row>
    <row r="50" spans="1:17" ht="14.25">
      <c r="A50" t="str">
        <f>TEXT(3300101094321,"0000000000000")</f>
        <v>3300101094321</v>
      </c>
      <c r="B50" t="s">
        <v>75</v>
      </c>
      <c r="C50" t="str">
        <f>TEXT(1677,"0000000")</f>
        <v>0001677</v>
      </c>
      <c r="D50" t="s">
        <v>30</v>
      </c>
      <c r="E50" t="s">
        <v>70</v>
      </c>
      <c r="F50">
        <v>22220</v>
      </c>
      <c r="G50">
        <v>22220</v>
      </c>
      <c r="H50">
        <v>19950</v>
      </c>
      <c r="K50">
        <f t="shared" si="5"/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22220</v>
      </c>
      <c r="P50" t="s">
        <v>0</v>
      </c>
      <c r="Q50" t="s">
        <v>0</v>
      </c>
    </row>
    <row r="51" spans="1:17" ht="14.25">
      <c r="A51" t="str">
        <f>TEXT(3150100244924,"0000000000000")</f>
        <v>3150100244924</v>
      </c>
      <c r="B51" t="s">
        <v>76</v>
      </c>
      <c r="C51" t="str">
        <f>TEXT(952,"0000000")</f>
        <v>0000952</v>
      </c>
      <c r="D51" t="s">
        <v>77</v>
      </c>
      <c r="E51" t="s">
        <v>78</v>
      </c>
      <c r="F51">
        <v>34060</v>
      </c>
      <c r="G51">
        <v>47450</v>
      </c>
      <c r="H51">
        <v>39440</v>
      </c>
      <c r="K51">
        <f t="shared" si="5"/>
        <v>0</v>
      </c>
      <c r="L51">
        <f t="shared" si="6"/>
        <v>0</v>
      </c>
      <c r="M51">
        <f t="shared" si="7"/>
        <v>0</v>
      </c>
      <c r="N51">
        <f t="shared" si="8"/>
        <v>0</v>
      </c>
      <c r="O51">
        <f t="shared" si="9"/>
        <v>34060</v>
      </c>
      <c r="P51" t="s">
        <v>0</v>
      </c>
      <c r="Q51" t="s">
        <v>0</v>
      </c>
    </row>
    <row r="52" spans="1:17" ht="14.25">
      <c r="A52" t="str">
        <f>TEXT(3369900069694,"0000000000000")</f>
        <v>3369900069694</v>
      </c>
      <c r="B52" t="s">
        <v>79</v>
      </c>
      <c r="C52" t="str">
        <f>TEXT(2595,"0000000")</f>
        <v>0002595</v>
      </c>
      <c r="D52" t="s">
        <v>77</v>
      </c>
      <c r="E52" t="s">
        <v>78</v>
      </c>
      <c r="F52">
        <v>36150</v>
      </c>
      <c r="G52">
        <v>47450</v>
      </c>
      <c r="H52">
        <v>39440</v>
      </c>
      <c r="K52">
        <f t="shared" si="5"/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36150</v>
      </c>
      <c r="P52" t="s">
        <v>0</v>
      </c>
      <c r="Q52" t="s">
        <v>0</v>
      </c>
    </row>
    <row r="53" spans="1:17" ht="14.25">
      <c r="A53" t="str">
        <f>TEXT(3549900122437,"0000000000000")</f>
        <v>3549900122437</v>
      </c>
      <c r="B53" t="s">
        <v>80</v>
      </c>
      <c r="C53" t="str">
        <f>TEXT(2596,"0000000")</f>
        <v>0002596</v>
      </c>
      <c r="D53" t="s">
        <v>77</v>
      </c>
      <c r="E53" t="s">
        <v>78</v>
      </c>
      <c r="F53">
        <v>32350</v>
      </c>
      <c r="G53">
        <v>47450</v>
      </c>
      <c r="H53">
        <v>39440</v>
      </c>
      <c r="K53">
        <f t="shared" si="5"/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32350</v>
      </c>
      <c r="P53" t="s">
        <v>0</v>
      </c>
      <c r="Q53" t="s">
        <v>0</v>
      </c>
    </row>
    <row r="54" spans="1:17" ht="14.25">
      <c r="A54" t="str">
        <f>TEXT(3102201122508,"0000000000000")</f>
        <v>3102201122508</v>
      </c>
      <c r="B54" t="s">
        <v>81</v>
      </c>
      <c r="C54" t="str">
        <f>TEXT(2599,"0000000")</f>
        <v>0002599</v>
      </c>
      <c r="D54" t="s">
        <v>77</v>
      </c>
      <c r="E54" t="s">
        <v>78</v>
      </c>
      <c r="F54">
        <v>34330</v>
      </c>
      <c r="G54">
        <v>47450</v>
      </c>
      <c r="H54">
        <v>39440</v>
      </c>
      <c r="K54">
        <f t="shared" si="5"/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34330</v>
      </c>
      <c r="P54" t="s">
        <v>0</v>
      </c>
      <c r="Q54" t="s">
        <v>0</v>
      </c>
    </row>
    <row r="55" spans="1:17" ht="14.25">
      <c r="A55" t="str">
        <f>TEXT(3302000518640,"0000000000000")</f>
        <v>3302000518640</v>
      </c>
      <c r="B55" t="s">
        <v>82</v>
      </c>
      <c r="C55" t="str">
        <f>TEXT(2602,"0000000")</f>
        <v>0002602</v>
      </c>
      <c r="D55" t="s">
        <v>77</v>
      </c>
      <c r="E55" t="s">
        <v>78</v>
      </c>
      <c r="F55">
        <v>37650</v>
      </c>
      <c r="G55">
        <v>47450</v>
      </c>
      <c r="H55">
        <v>39440</v>
      </c>
      <c r="K55">
        <f t="shared" si="5"/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37650</v>
      </c>
      <c r="P55" t="s">
        <v>0</v>
      </c>
      <c r="Q55" t="s">
        <v>0</v>
      </c>
    </row>
    <row r="56" spans="1:17" ht="14.25">
      <c r="A56" t="str">
        <f>TEXT(3640100352943,"0000000000000")</f>
        <v>3640100352943</v>
      </c>
      <c r="B56" t="s">
        <v>83</v>
      </c>
      <c r="C56" t="str">
        <f>TEXT(2603,"0000000")</f>
        <v>0002603</v>
      </c>
      <c r="D56" t="s">
        <v>77</v>
      </c>
      <c r="E56" t="s">
        <v>78</v>
      </c>
      <c r="F56">
        <v>37930</v>
      </c>
      <c r="G56">
        <v>47450</v>
      </c>
      <c r="H56">
        <v>39440</v>
      </c>
      <c r="K56">
        <f t="shared" si="5"/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37930</v>
      </c>
      <c r="P56" t="s">
        <v>0</v>
      </c>
      <c r="Q56" t="s">
        <v>0</v>
      </c>
    </row>
    <row r="57" spans="1:17" ht="14.25">
      <c r="A57" t="str">
        <f>TEXT(3920400464710,"0000000000000")</f>
        <v>3920400464710</v>
      </c>
      <c r="B57" t="s">
        <v>84</v>
      </c>
      <c r="C57" t="str">
        <f>TEXT(2609,"0000000")</f>
        <v>0002609</v>
      </c>
      <c r="D57" t="s">
        <v>77</v>
      </c>
      <c r="E57" t="s">
        <v>78</v>
      </c>
      <c r="F57">
        <v>37930</v>
      </c>
      <c r="G57">
        <v>47450</v>
      </c>
      <c r="H57">
        <v>39440</v>
      </c>
      <c r="K57">
        <f t="shared" si="5"/>
        <v>0</v>
      </c>
      <c r="L57">
        <f t="shared" si="6"/>
        <v>0</v>
      </c>
      <c r="M57">
        <f t="shared" si="7"/>
        <v>0</v>
      </c>
      <c r="N57">
        <f t="shared" si="8"/>
        <v>0</v>
      </c>
      <c r="O57">
        <f t="shared" si="9"/>
        <v>37930</v>
      </c>
      <c r="P57" t="s">
        <v>0</v>
      </c>
      <c r="Q57" t="s">
        <v>0</v>
      </c>
    </row>
    <row r="58" spans="1:17" ht="14.25">
      <c r="A58" t="str">
        <f>TEXT(5369990002329,"0000000000000")</f>
        <v>5369990002329</v>
      </c>
      <c r="B58" t="s">
        <v>85</v>
      </c>
      <c r="C58" t="str">
        <f>TEXT(2613,"0000000")</f>
        <v>0002613</v>
      </c>
      <c r="D58" t="s">
        <v>77</v>
      </c>
      <c r="E58" t="s">
        <v>78</v>
      </c>
      <c r="F58">
        <v>34290</v>
      </c>
      <c r="G58">
        <v>47450</v>
      </c>
      <c r="H58">
        <v>39440</v>
      </c>
      <c r="K58">
        <f t="shared" si="5"/>
        <v>0</v>
      </c>
      <c r="L58">
        <f t="shared" si="6"/>
        <v>0</v>
      </c>
      <c r="M58">
        <f t="shared" si="7"/>
        <v>0</v>
      </c>
      <c r="N58">
        <f t="shared" si="8"/>
        <v>0</v>
      </c>
      <c r="O58">
        <f t="shared" si="9"/>
        <v>34290</v>
      </c>
      <c r="P58" t="s">
        <v>0</v>
      </c>
      <c r="Q58" t="s">
        <v>0</v>
      </c>
    </row>
    <row r="59" spans="1:17" ht="14.25">
      <c r="A59" t="str">
        <f>TEXT(3319900025298,"0000000000000")</f>
        <v>3319900025298</v>
      </c>
      <c r="B59" t="s">
        <v>86</v>
      </c>
      <c r="C59" t="str">
        <f>TEXT(2615,"0000000")</f>
        <v>0002615</v>
      </c>
      <c r="D59" t="s">
        <v>77</v>
      </c>
      <c r="E59" t="s">
        <v>78</v>
      </c>
      <c r="F59">
        <v>37290</v>
      </c>
      <c r="G59">
        <v>47450</v>
      </c>
      <c r="H59">
        <v>39440</v>
      </c>
      <c r="K59">
        <f t="shared" si="5"/>
        <v>0</v>
      </c>
      <c r="L59">
        <f t="shared" si="6"/>
        <v>0</v>
      </c>
      <c r="M59">
        <f t="shared" si="7"/>
        <v>0</v>
      </c>
      <c r="N59">
        <f t="shared" si="8"/>
        <v>0</v>
      </c>
      <c r="O59">
        <f t="shared" si="9"/>
        <v>37290</v>
      </c>
      <c r="P59" t="s">
        <v>0</v>
      </c>
      <c r="Q59" t="s">
        <v>0</v>
      </c>
    </row>
    <row r="60" spans="1:17" ht="14.25">
      <c r="A60" t="str">
        <f>TEXT(3430100812644,"0000000000000")</f>
        <v>3430100812644</v>
      </c>
      <c r="B60" t="s">
        <v>87</v>
      </c>
      <c r="C60" t="str">
        <f>TEXT(2641,"0000000")</f>
        <v>0002641</v>
      </c>
      <c r="D60" t="s">
        <v>77</v>
      </c>
      <c r="E60" t="s">
        <v>78</v>
      </c>
      <c r="F60">
        <v>36810</v>
      </c>
      <c r="G60">
        <v>47450</v>
      </c>
      <c r="H60">
        <v>39440</v>
      </c>
      <c r="K60">
        <f t="shared" si="5"/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36810</v>
      </c>
      <c r="P60" t="s">
        <v>0</v>
      </c>
      <c r="Q60" t="s">
        <v>0</v>
      </c>
    </row>
    <row r="61" spans="1:17" ht="14.25">
      <c r="A61" t="str">
        <f>TEXT(3959900153088,"0000000000000")</f>
        <v>3959900153088</v>
      </c>
      <c r="B61" t="s">
        <v>88</v>
      </c>
      <c r="C61" t="str">
        <f>TEXT(2644,"0000000")</f>
        <v>0002644</v>
      </c>
      <c r="D61" t="s">
        <v>77</v>
      </c>
      <c r="E61" t="s">
        <v>78</v>
      </c>
      <c r="F61">
        <v>32100</v>
      </c>
      <c r="G61">
        <v>47450</v>
      </c>
      <c r="H61">
        <v>39440</v>
      </c>
      <c r="K61">
        <f t="shared" si="5"/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32100</v>
      </c>
      <c r="P61" t="s">
        <v>0</v>
      </c>
      <c r="Q61" t="s">
        <v>0</v>
      </c>
    </row>
    <row r="62" spans="1:17" ht="14.25">
      <c r="A62" t="str">
        <f>TEXT(3170600178611,"0000000000000")</f>
        <v>3170600178611</v>
      </c>
      <c r="B62" t="s">
        <v>89</v>
      </c>
      <c r="C62" t="str">
        <f>TEXT(2645,"0000000")</f>
        <v>0002645</v>
      </c>
      <c r="D62" t="s">
        <v>77</v>
      </c>
      <c r="E62" t="s">
        <v>78</v>
      </c>
      <c r="F62">
        <v>31530</v>
      </c>
      <c r="G62">
        <v>47450</v>
      </c>
      <c r="H62">
        <v>39440</v>
      </c>
      <c r="K62">
        <f t="shared" si="5"/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31530</v>
      </c>
      <c r="P62" t="s">
        <v>0</v>
      </c>
      <c r="Q62" t="s">
        <v>0</v>
      </c>
    </row>
    <row r="63" spans="1:17" ht="14.25">
      <c r="A63" t="str">
        <f>TEXT(3360101476789,"0000000000000")</f>
        <v>3360101476789</v>
      </c>
      <c r="B63" t="s">
        <v>90</v>
      </c>
      <c r="C63" t="str">
        <f>TEXT(2900,"0000000")</f>
        <v>0002900</v>
      </c>
      <c r="D63" t="s">
        <v>77</v>
      </c>
      <c r="E63" t="s">
        <v>78</v>
      </c>
      <c r="F63">
        <v>34530</v>
      </c>
      <c r="G63">
        <v>47450</v>
      </c>
      <c r="H63">
        <v>39440</v>
      </c>
      <c r="K63">
        <f t="shared" si="5"/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34530</v>
      </c>
      <c r="P63" t="s">
        <v>0</v>
      </c>
      <c r="Q63" t="s">
        <v>0</v>
      </c>
    </row>
    <row r="64" spans="1:17" ht="14.25">
      <c r="A64" t="str">
        <f>TEXT(3240900058989,"0000000000000")</f>
        <v>3240900058989</v>
      </c>
      <c r="B64" t="s">
        <v>91</v>
      </c>
      <c r="C64" t="str">
        <f>TEXT(1418,"0000000")</f>
        <v>0001418</v>
      </c>
      <c r="D64" t="s">
        <v>77</v>
      </c>
      <c r="E64" t="s">
        <v>92</v>
      </c>
      <c r="F64">
        <v>18710</v>
      </c>
      <c r="G64">
        <v>33540</v>
      </c>
      <c r="H64">
        <v>16030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  <c r="O64">
        <f t="shared" si="9"/>
        <v>18710</v>
      </c>
      <c r="P64" t="s">
        <v>0</v>
      </c>
      <c r="Q64" t="s">
        <v>0</v>
      </c>
    </row>
    <row r="65" spans="1:17" ht="14.25">
      <c r="A65" t="str">
        <f>TEXT(3309900611677,"0000000000000")</f>
        <v>3309900611677</v>
      </c>
      <c r="B65" t="s">
        <v>93</v>
      </c>
      <c r="C65" t="str">
        <f>TEXT(1676,"0000000")</f>
        <v>0001676</v>
      </c>
      <c r="D65" t="s">
        <v>77</v>
      </c>
      <c r="E65" t="s">
        <v>92</v>
      </c>
      <c r="F65">
        <v>22770</v>
      </c>
      <c r="G65">
        <v>33540</v>
      </c>
      <c r="H65">
        <v>27710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  <c r="O65">
        <f t="shared" si="9"/>
        <v>22770</v>
      </c>
      <c r="P65" t="s">
        <v>0</v>
      </c>
      <c r="Q65" t="s">
        <v>0</v>
      </c>
    </row>
    <row r="66" spans="1:17" ht="14.25">
      <c r="A66" t="str">
        <f>TEXT(3102000092148,"0000000000000")</f>
        <v>3102000092148</v>
      </c>
      <c r="B66" t="s">
        <v>94</v>
      </c>
      <c r="C66" t="str">
        <f>TEXT(1679,"0000000")</f>
        <v>0001679</v>
      </c>
      <c r="D66" t="s">
        <v>77</v>
      </c>
      <c r="E66" t="s">
        <v>92</v>
      </c>
      <c r="F66">
        <v>24250</v>
      </c>
      <c r="G66">
        <v>33540</v>
      </c>
      <c r="H66">
        <v>27710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  <c r="O66">
        <f t="shared" si="9"/>
        <v>24250</v>
      </c>
      <c r="P66" t="s">
        <v>0</v>
      </c>
      <c r="Q66" t="s">
        <v>0</v>
      </c>
    </row>
    <row r="67" spans="1:17" ht="14.25">
      <c r="A67" t="str">
        <f>TEXT(5100200114921,"0000000000000")</f>
        <v>5100200114921</v>
      </c>
      <c r="B67" t="s">
        <v>95</v>
      </c>
      <c r="C67" t="str">
        <f>TEXT(1688,"0000000")</f>
        <v>0001688</v>
      </c>
      <c r="D67" t="s">
        <v>77</v>
      </c>
      <c r="E67" t="s">
        <v>92</v>
      </c>
      <c r="F67">
        <v>24250</v>
      </c>
      <c r="G67">
        <v>33540</v>
      </c>
      <c r="H67">
        <v>27710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24250</v>
      </c>
      <c r="P67" t="s">
        <v>0</v>
      </c>
      <c r="Q67" t="s">
        <v>0</v>
      </c>
    </row>
    <row r="68" spans="1:17" ht="14.25">
      <c r="A68" t="str">
        <f>TEXT(3549900123352,"0000000000000")</f>
        <v>3549900123352</v>
      </c>
      <c r="B68" t="s">
        <v>96</v>
      </c>
      <c r="C68" t="str">
        <f>TEXT(1749,"0000000")</f>
        <v>0001749</v>
      </c>
      <c r="D68" t="s">
        <v>77</v>
      </c>
      <c r="E68" t="s">
        <v>92</v>
      </c>
      <c r="F68">
        <v>29160</v>
      </c>
      <c r="G68">
        <v>33540</v>
      </c>
      <c r="H68">
        <v>27710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  <c r="O68">
        <f t="shared" si="9"/>
        <v>29160</v>
      </c>
      <c r="P68" t="s">
        <v>0</v>
      </c>
      <c r="Q68" t="s">
        <v>0</v>
      </c>
    </row>
    <row r="69" spans="1:17" ht="14.25">
      <c r="A69" t="str">
        <f>TEXT(5500890000154,"0000000000000")</f>
        <v>5500890000154</v>
      </c>
      <c r="B69" t="s">
        <v>97</v>
      </c>
      <c r="C69" t="str">
        <f>TEXT(1857,"0000000")</f>
        <v>0001857</v>
      </c>
      <c r="D69" t="s">
        <v>77</v>
      </c>
      <c r="E69" t="s">
        <v>92</v>
      </c>
      <c r="F69">
        <v>29710</v>
      </c>
      <c r="G69">
        <v>33540</v>
      </c>
      <c r="H69">
        <v>27710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  <c r="O69">
        <f t="shared" si="9"/>
        <v>29710</v>
      </c>
      <c r="P69" t="s">
        <v>0</v>
      </c>
      <c r="Q69" t="s">
        <v>0</v>
      </c>
    </row>
    <row r="70" spans="1:17" ht="14.25">
      <c r="A70" t="str">
        <f>TEXT(3549900123484,"0000000000000")</f>
        <v>3549900123484</v>
      </c>
      <c r="B70" t="s">
        <v>98</v>
      </c>
      <c r="C70" t="str">
        <f>TEXT(1986,"0000000")</f>
        <v>0001986</v>
      </c>
      <c r="D70" t="s">
        <v>77</v>
      </c>
      <c r="E70" t="s">
        <v>92</v>
      </c>
      <c r="F70">
        <v>30260</v>
      </c>
      <c r="G70">
        <v>33540</v>
      </c>
      <c r="H70">
        <v>27710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  <c r="O70">
        <f t="shared" si="9"/>
        <v>30260</v>
      </c>
      <c r="P70" t="s">
        <v>0</v>
      </c>
      <c r="Q70" t="s">
        <v>0</v>
      </c>
    </row>
    <row r="71" spans="1:17" ht="14.25">
      <c r="A71" t="str">
        <f>TEXT(3309901122301,"0000000000000")</f>
        <v>3309901122301</v>
      </c>
      <c r="B71" t="s">
        <v>99</v>
      </c>
      <c r="C71" t="str">
        <f>TEXT(1989,"0000000")</f>
        <v>0001989</v>
      </c>
      <c r="D71" t="s">
        <v>77</v>
      </c>
      <c r="E71" t="s">
        <v>92</v>
      </c>
      <c r="F71">
        <v>22040</v>
      </c>
      <c r="G71">
        <v>33540</v>
      </c>
      <c r="H71">
        <v>27710</v>
      </c>
      <c r="K71">
        <f aca="true" t="shared" si="10" ref="K71:K102">ROUNDUP(($H71*$J71/100),-1)</f>
        <v>0</v>
      </c>
      <c r="L71">
        <f aca="true" t="shared" si="11" ref="L71:L102">IF($F71+$K71&lt;=$G71,$K71,$G71-$F71)</f>
        <v>0</v>
      </c>
      <c r="M71">
        <f aca="true" t="shared" si="12" ref="M71:M102">IF($F71+$K71&lt;=$G71,0,($H71*$J71/100)-$L71)</f>
        <v>0</v>
      </c>
      <c r="N71">
        <f aca="true" t="shared" si="13" ref="N71:N102">$L71+$M71</f>
        <v>0</v>
      </c>
      <c r="O71">
        <f aca="true" t="shared" si="14" ref="O71:O102">IF($F71+$K71&lt;=$G71,$F71+$K71,$G71)</f>
        <v>22040</v>
      </c>
      <c r="P71" t="s">
        <v>0</v>
      </c>
      <c r="Q71" t="s">
        <v>0</v>
      </c>
    </row>
    <row r="72" spans="1:17" ht="14.25">
      <c r="A72" t="str">
        <f>TEXT(3301300691583,"0000000000000")</f>
        <v>3301300691583</v>
      </c>
      <c r="B72" t="s">
        <v>100</v>
      </c>
      <c r="C72" t="str">
        <f>TEXT(1990,"0000000")</f>
        <v>0001990</v>
      </c>
      <c r="D72" t="s">
        <v>77</v>
      </c>
      <c r="E72" t="s">
        <v>92</v>
      </c>
      <c r="F72">
        <v>23810</v>
      </c>
      <c r="G72">
        <v>33540</v>
      </c>
      <c r="H72">
        <v>27710</v>
      </c>
      <c r="K72">
        <f t="shared" si="10"/>
        <v>0</v>
      </c>
      <c r="L72">
        <f t="shared" si="11"/>
        <v>0</v>
      </c>
      <c r="M72">
        <f t="shared" si="12"/>
        <v>0</v>
      </c>
      <c r="N72">
        <f t="shared" si="13"/>
        <v>0</v>
      </c>
      <c r="O72">
        <f t="shared" si="14"/>
        <v>23810</v>
      </c>
      <c r="P72" t="s">
        <v>0</v>
      </c>
      <c r="Q72" t="s">
        <v>0</v>
      </c>
    </row>
    <row r="73" spans="1:17" ht="14.25">
      <c r="A73" t="str">
        <f>TEXT(3719900091611,"0000000000000")</f>
        <v>3719900091611</v>
      </c>
      <c r="B73" t="s">
        <v>101</v>
      </c>
      <c r="C73" t="str">
        <f>TEXT(1991,"0000000")</f>
        <v>0001991</v>
      </c>
      <c r="D73" t="s">
        <v>77</v>
      </c>
      <c r="E73" t="s">
        <v>92</v>
      </c>
      <c r="F73">
        <v>19130</v>
      </c>
      <c r="G73">
        <v>33540</v>
      </c>
      <c r="H73">
        <v>16030</v>
      </c>
      <c r="K73">
        <f t="shared" si="10"/>
        <v>0</v>
      </c>
      <c r="L73">
        <f t="shared" si="11"/>
        <v>0</v>
      </c>
      <c r="M73">
        <f t="shared" si="12"/>
        <v>0</v>
      </c>
      <c r="N73">
        <f t="shared" si="13"/>
        <v>0</v>
      </c>
      <c r="O73">
        <f t="shared" si="14"/>
        <v>19130</v>
      </c>
      <c r="P73" t="s">
        <v>0</v>
      </c>
      <c r="Q73" t="s">
        <v>0</v>
      </c>
    </row>
    <row r="74" spans="1:17" ht="14.25">
      <c r="A74" t="str">
        <f>TEXT(3101701391175,"0000000000000")</f>
        <v>3101701391175</v>
      </c>
      <c r="B74" t="s">
        <v>102</v>
      </c>
      <c r="C74" t="str">
        <f>TEXT(1992,"0000000")</f>
        <v>0001992</v>
      </c>
      <c r="D74" t="s">
        <v>77</v>
      </c>
      <c r="E74" t="s">
        <v>92</v>
      </c>
      <c r="F74">
        <v>23140</v>
      </c>
      <c r="G74">
        <v>33540</v>
      </c>
      <c r="H74">
        <v>27710</v>
      </c>
      <c r="K74">
        <f t="shared" si="10"/>
        <v>0</v>
      </c>
      <c r="L74">
        <f t="shared" si="11"/>
        <v>0</v>
      </c>
      <c r="M74">
        <f t="shared" si="12"/>
        <v>0</v>
      </c>
      <c r="N74">
        <f t="shared" si="13"/>
        <v>0</v>
      </c>
      <c r="O74">
        <f t="shared" si="14"/>
        <v>23140</v>
      </c>
      <c r="P74" t="s">
        <v>0</v>
      </c>
      <c r="Q74" t="s">
        <v>0</v>
      </c>
    </row>
    <row r="75" spans="1:17" ht="14.25">
      <c r="A75" t="str">
        <f>TEXT(3550600258637,"0000000000000")</f>
        <v>3550600258637</v>
      </c>
      <c r="B75" t="s">
        <v>103</v>
      </c>
      <c r="C75" t="str">
        <f>TEXT(1994,"0000000")</f>
        <v>0001994</v>
      </c>
      <c r="D75" t="s">
        <v>77</v>
      </c>
      <c r="E75" t="s">
        <v>92</v>
      </c>
      <c r="F75">
        <v>21110</v>
      </c>
      <c r="G75">
        <v>33540</v>
      </c>
      <c r="H75">
        <v>16030</v>
      </c>
      <c r="K75">
        <f t="shared" si="10"/>
        <v>0</v>
      </c>
      <c r="L75">
        <f t="shared" si="11"/>
        <v>0</v>
      </c>
      <c r="M75">
        <f t="shared" si="12"/>
        <v>0</v>
      </c>
      <c r="N75">
        <f t="shared" si="13"/>
        <v>0</v>
      </c>
      <c r="O75">
        <f t="shared" si="14"/>
        <v>21110</v>
      </c>
      <c r="P75" t="s">
        <v>0</v>
      </c>
      <c r="Q75" t="s">
        <v>0</v>
      </c>
    </row>
    <row r="76" spans="1:17" ht="14.25">
      <c r="A76" t="str">
        <f>TEXT(3309900477334,"0000000000000")</f>
        <v>3309900477334</v>
      </c>
      <c r="B76" t="s">
        <v>104</v>
      </c>
      <c r="C76" t="str">
        <f>TEXT(1995,"0000000")</f>
        <v>0001995</v>
      </c>
      <c r="D76" t="s">
        <v>105</v>
      </c>
      <c r="E76" t="s">
        <v>92</v>
      </c>
      <c r="F76">
        <v>30260</v>
      </c>
      <c r="G76">
        <v>33540</v>
      </c>
      <c r="H76">
        <v>27710</v>
      </c>
      <c r="K76">
        <f t="shared" si="10"/>
        <v>0</v>
      </c>
      <c r="L76">
        <f t="shared" si="11"/>
        <v>0</v>
      </c>
      <c r="M76">
        <f t="shared" si="12"/>
        <v>0</v>
      </c>
      <c r="N76">
        <f t="shared" si="13"/>
        <v>0</v>
      </c>
      <c r="O76">
        <f t="shared" si="14"/>
        <v>30260</v>
      </c>
      <c r="P76" t="s">
        <v>0</v>
      </c>
      <c r="Q76" t="s">
        <v>0</v>
      </c>
    </row>
    <row r="77" spans="1:17" ht="14.25">
      <c r="A77" t="str">
        <f>TEXT(3301401283502,"0000000000000")</f>
        <v>3301401283502</v>
      </c>
      <c r="B77" t="s">
        <v>106</v>
      </c>
      <c r="C77" t="str">
        <f>TEXT(2031,"0000000")</f>
        <v>0002031</v>
      </c>
      <c r="D77" t="s">
        <v>105</v>
      </c>
      <c r="E77" t="s">
        <v>92</v>
      </c>
      <c r="F77">
        <v>25320</v>
      </c>
      <c r="G77">
        <v>33540</v>
      </c>
      <c r="H77">
        <v>27710</v>
      </c>
      <c r="K77">
        <f t="shared" si="10"/>
        <v>0</v>
      </c>
      <c r="L77">
        <f t="shared" si="11"/>
        <v>0</v>
      </c>
      <c r="M77">
        <f t="shared" si="12"/>
        <v>0</v>
      </c>
      <c r="N77">
        <f t="shared" si="13"/>
        <v>0</v>
      </c>
      <c r="O77">
        <f t="shared" si="14"/>
        <v>25320</v>
      </c>
      <c r="P77" t="s">
        <v>0</v>
      </c>
      <c r="Q77" t="s">
        <v>0</v>
      </c>
    </row>
    <row r="78" spans="1:17" ht="14.25">
      <c r="A78" t="str">
        <f>TEXT(3309900906456,"0000000000000")</f>
        <v>3309900906456</v>
      </c>
      <c r="B78" t="s">
        <v>107</v>
      </c>
      <c r="C78" t="str">
        <f>TEXT(2194,"0000000")</f>
        <v>0002194</v>
      </c>
      <c r="D78" t="s">
        <v>77</v>
      </c>
      <c r="E78" t="s">
        <v>92</v>
      </c>
      <c r="F78">
        <v>23240</v>
      </c>
      <c r="G78">
        <v>33540</v>
      </c>
      <c r="H78">
        <v>27710</v>
      </c>
      <c r="K78">
        <f t="shared" si="10"/>
        <v>0</v>
      </c>
      <c r="L78">
        <f t="shared" si="11"/>
        <v>0</v>
      </c>
      <c r="M78">
        <f t="shared" si="12"/>
        <v>0</v>
      </c>
      <c r="N78">
        <f t="shared" si="13"/>
        <v>0</v>
      </c>
      <c r="O78">
        <f t="shared" si="14"/>
        <v>23240</v>
      </c>
      <c r="P78" t="s">
        <v>0</v>
      </c>
      <c r="Q78" t="s">
        <v>0</v>
      </c>
    </row>
    <row r="79" spans="1:17" ht="14.25">
      <c r="A79" t="str">
        <f>TEXT(3310401251600,"0000000000000")</f>
        <v>3310401251600</v>
      </c>
      <c r="B79" t="s">
        <v>108</v>
      </c>
      <c r="C79" t="str">
        <f>TEXT(2195,"0000000")</f>
        <v>0002195</v>
      </c>
      <c r="D79" t="s">
        <v>77</v>
      </c>
      <c r="E79" t="s">
        <v>92</v>
      </c>
      <c r="F79">
        <v>24250</v>
      </c>
      <c r="G79">
        <v>33540</v>
      </c>
      <c r="H79">
        <v>27710</v>
      </c>
      <c r="K79">
        <f t="shared" si="10"/>
        <v>0</v>
      </c>
      <c r="L79">
        <f t="shared" si="11"/>
        <v>0</v>
      </c>
      <c r="M79">
        <f t="shared" si="12"/>
        <v>0</v>
      </c>
      <c r="N79">
        <f t="shared" si="13"/>
        <v>0</v>
      </c>
      <c r="O79">
        <f t="shared" si="14"/>
        <v>24250</v>
      </c>
      <c r="P79" t="s">
        <v>0</v>
      </c>
      <c r="Q79" t="s">
        <v>0</v>
      </c>
    </row>
    <row r="80" spans="1:17" ht="14.25">
      <c r="A80" t="str">
        <f>TEXT(3360101166020,"0000000000000")</f>
        <v>3360101166020</v>
      </c>
      <c r="B80" t="s">
        <v>109</v>
      </c>
      <c r="C80" t="str">
        <f>TEXT(2197,"0000000")</f>
        <v>0002197</v>
      </c>
      <c r="D80" t="s">
        <v>77</v>
      </c>
      <c r="E80" t="s">
        <v>92</v>
      </c>
      <c r="F80">
        <v>30260</v>
      </c>
      <c r="G80">
        <v>33540</v>
      </c>
      <c r="H80">
        <v>27710</v>
      </c>
      <c r="K80">
        <f t="shared" si="10"/>
        <v>0</v>
      </c>
      <c r="L80">
        <f t="shared" si="11"/>
        <v>0</v>
      </c>
      <c r="M80">
        <f t="shared" si="12"/>
        <v>0</v>
      </c>
      <c r="N80">
        <f t="shared" si="13"/>
        <v>0</v>
      </c>
      <c r="O80">
        <f t="shared" si="14"/>
        <v>30260</v>
      </c>
      <c r="P80" t="s">
        <v>0</v>
      </c>
      <c r="Q80" t="s">
        <v>0</v>
      </c>
    </row>
    <row r="81" spans="1:17" ht="14.25">
      <c r="A81" t="str">
        <f>TEXT(3302100436416,"0000000000000")</f>
        <v>3302100436416</v>
      </c>
      <c r="B81" t="s">
        <v>110</v>
      </c>
      <c r="C81" t="str">
        <f>TEXT(2198,"0000000")</f>
        <v>0002198</v>
      </c>
      <c r="D81" t="s">
        <v>77</v>
      </c>
      <c r="E81" t="s">
        <v>92</v>
      </c>
      <c r="F81">
        <v>29850</v>
      </c>
      <c r="G81">
        <v>33540</v>
      </c>
      <c r="H81">
        <v>27710</v>
      </c>
      <c r="K81">
        <f t="shared" si="10"/>
        <v>0</v>
      </c>
      <c r="L81">
        <f t="shared" si="11"/>
        <v>0</v>
      </c>
      <c r="M81">
        <f t="shared" si="12"/>
        <v>0</v>
      </c>
      <c r="N81">
        <f t="shared" si="13"/>
        <v>0</v>
      </c>
      <c r="O81">
        <f t="shared" si="14"/>
        <v>29850</v>
      </c>
      <c r="P81" t="s">
        <v>0</v>
      </c>
      <c r="Q81" t="s">
        <v>0</v>
      </c>
    </row>
    <row r="82" spans="1:17" ht="14.25">
      <c r="A82" t="str">
        <f>TEXT(3360300028395,"0000000000000")</f>
        <v>3360300028395</v>
      </c>
      <c r="B82" t="s">
        <v>111</v>
      </c>
      <c r="C82" t="str">
        <f>TEXT(2200,"0000000")</f>
        <v>0002200</v>
      </c>
      <c r="D82" t="s">
        <v>77</v>
      </c>
      <c r="E82" t="s">
        <v>92</v>
      </c>
      <c r="F82">
        <v>28060</v>
      </c>
      <c r="G82">
        <v>33540</v>
      </c>
      <c r="H82">
        <v>27710</v>
      </c>
      <c r="K82">
        <f t="shared" si="10"/>
        <v>0</v>
      </c>
      <c r="L82">
        <f t="shared" si="11"/>
        <v>0</v>
      </c>
      <c r="M82">
        <f t="shared" si="12"/>
        <v>0</v>
      </c>
      <c r="N82">
        <f t="shared" si="13"/>
        <v>0</v>
      </c>
      <c r="O82">
        <f t="shared" si="14"/>
        <v>28060</v>
      </c>
      <c r="P82" t="s">
        <v>0</v>
      </c>
      <c r="Q82" t="s">
        <v>0</v>
      </c>
    </row>
    <row r="83" spans="1:17" ht="14.25">
      <c r="A83" t="str">
        <f>TEXT(3100100213239,"0000000000000")</f>
        <v>3100100213239</v>
      </c>
      <c r="B83" t="s">
        <v>112</v>
      </c>
      <c r="C83" t="str">
        <f>TEXT(2201,"0000000")</f>
        <v>0002201</v>
      </c>
      <c r="D83" t="s">
        <v>77</v>
      </c>
      <c r="E83" t="s">
        <v>92</v>
      </c>
      <c r="F83">
        <v>21110</v>
      </c>
      <c r="G83">
        <v>33540</v>
      </c>
      <c r="H83">
        <v>16030</v>
      </c>
      <c r="K83">
        <f t="shared" si="10"/>
        <v>0</v>
      </c>
      <c r="L83">
        <f t="shared" si="11"/>
        <v>0</v>
      </c>
      <c r="M83">
        <f t="shared" si="12"/>
        <v>0</v>
      </c>
      <c r="N83">
        <f t="shared" si="13"/>
        <v>0</v>
      </c>
      <c r="O83">
        <f t="shared" si="14"/>
        <v>21110</v>
      </c>
      <c r="P83" t="s">
        <v>0</v>
      </c>
      <c r="Q83" t="s">
        <v>0</v>
      </c>
    </row>
    <row r="84" spans="1:17" ht="14.25">
      <c r="A84" t="str">
        <f>TEXT(3160600552784,"0000000000000")</f>
        <v>3160600552784</v>
      </c>
      <c r="B84" t="s">
        <v>113</v>
      </c>
      <c r="C84" t="str">
        <f>TEXT(2202,"0000000")</f>
        <v>0002202</v>
      </c>
      <c r="D84" t="s">
        <v>77</v>
      </c>
      <c r="E84" t="s">
        <v>92</v>
      </c>
      <c r="F84">
        <v>24250</v>
      </c>
      <c r="G84">
        <v>33540</v>
      </c>
      <c r="H84">
        <v>27710</v>
      </c>
      <c r="K84">
        <f t="shared" si="10"/>
        <v>0</v>
      </c>
      <c r="L84">
        <f t="shared" si="11"/>
        <v>0</v>
      </c>
      <c r="M84">
        <f t="shared" si="12"/>
        <v>0</v>
      </c>
      <c r="N84">
        <f t="shared" si="13"/>
        <v>0</v>
      </c>
      <c r="O84">
        <f t="shared" si="14"/>
        <v>24250</v>
      </c>
      <c r="P84" t="s">
        <v>0</v>
      </c>
      <c r="Q84" t="s">
        <v>0</v>
      </c>
    </row>
    <row r="85" spans="1:17" ht="14.25">
      <c r="A85" t="str">
        <f>TEXT(3309900884711,"0000000000000")</f>
        <v>3309900884711</v>
      </c>
      <c r="B85" t="s">
        <v>114</v>
      </c>
      <c r="C85" t="str">
        <f>TEXT(2203,"0000000")</f>
        <v>0002203</v>
      </c>
      <c r="D85" t="s">
        <v>77</v>
      </c>
      <c r="E85" t="s">
        <v>92</v>
      </c>
      <c r="F85">
        <v>22040</v>
      </c>
      <c r="G85">
        <v>33540</v>
      </c>
      <c r="H85">
        <v>27710</v>
      </c>
      <c r="K85">
        <f t="shared" si="10"/>
        <v>0</v>
      </c>
      <c r="L85">
        <f t="shared" si="11"/>
        <v>0</v>
      </c>
      <c r="M85">
        <f t="shared" si="12"/>
        <v>0</v>
      </c>
      <c r="N85">
        <f t="shared" si="13"/>
        <v>0</v>
      </c>
      <c r="O85">
        <f t="shared" si="14"/>
        <v>22040</v>
      </c>
      <c r="P85" t="s">
        <v>0</v>
      </c>
      <c r="Q85" t="s">
        <v>0</v>
      </c>
    </row>
    <row r="86" spans="1:17" ht="14.25">
      <c r="A86" t="str">
        <f>TEXT(3549900123913,"0000000000000")</f>
        <v>3549900123913</v>
      </c>
      <c r="B86" t="s">
        <v>115</v>
      </c>
      <c r="C86" t="str">
        <f>TEXT(2205,"0000000")</f>
        <v>0002205</v>
      </c>
      <c r="D86" t="s">
        <v>77</v>
      </c>
      <c r="E86" t="s">
        <v>92</v>
      </c>
      <c r="F86">
        <v>24250</v>
      </c>
      <c r="G86">
        <v>33540</v>
      </c>
      <c r="H86">
        <v>27710</v>
      </c>
      <c r="K86">
        <f t="shared" si="10"/>
        <v>0</v>
      </c>
      <c r="L86">
        <f t="shared" si="11"/>
        <v>0</v>
      </c>
      <c r="M86">
        <f t="shared" si="12"/>
        <v>0</v>
      </c>
      <c r="N86">
        <f t="shared" si="13"/>
        <v>0</v>
      </c>
      <c r="O86">
        <f t="shared" si="14"/>
        <v>24250</v>
      </c>
      <c r="P86" t="s">
        <v>0</v>
      </c>
      <c r="Q86" t="s">
        <v>0</v>
      </c>
    </row>
    <row r="87" spans="1:17" ht="14.25">
      <c r="A87" t="str">
        <f>TEXT(3409900660944,"0000000000000")</f>
        <v>3409900660944</v>
      </c>
      <c r="B87" t="s">
        <v>116</v>
      </c>
      <c r="C87" t="str">
        <f>TEXT(2207,"0000000")</f>
        <v>0002207</v>
      </c>
      <c r="D87" t="s">
        <v>77</v>
      </c>
      <c r="E87" t="s">
        <v>92</v>
      </c>
      <c r="F87">
        <v>21640</v>
      </c>
      <c r="G87">
        <v>33540</v>
      </c>
      <c r="H87">
        <v>16030</v>
      </c>
      <c r="K87">
        <f t="shared" si="10"/>
        <v>0</v>
      </c>
      <c r="L87">
        <f t="shared" si="11"/>
        <v>0</v>
      </c>
      <c r="M87">
        <f t="shared" si="12"/>
        <v>0</v>
      </c>
      <c r="N87">
        <f t="shared" si="13"/>
        <v>0</v>
      </c>
      <c r="O87">
        <f t="shared" si="14"/>
        <v>21640</v>
      </c>
      <c r="P87" t="s">
        <v>0</v>
      </c>
      <c r="Q87" t="s">
        <v>0</v>
      </c>
    </row>
    <row r="88" spans="1:17" ht="14.25">
      <c r="A88" t="str">
        <f>TEXT(3309901297704,"0000000000000")</f>
        <v>3309901297704</v>
      </c>
      <c r="B88" t="s">
        <v>117</v>
      </c>
      <c r="C88" t="str">
        <f>TEXT(2209,"0000000")</f>
        <v>0002209</v>
      </c>
      <c r="D88" t="s">
        <v>77</v>
      </c>
      <c r="E88" t="s">
        <v>92</v>
      </c>
      <c r="F88">
        <v>18710</v>
      </c>
      <c r="G88">
        <v>33540</v>
      </c>
      <c r="H88">
        <v>16030</v>
      </c>
      <c r="K88">
        <f t="shared" si="10"/>
        <v>0</v>
      </c>
      <c r="L88">
        <f t="shared" si="11"/>
        <v>0</v>
      </c>
      <c r="M88">
        <f t="shared" si="12"/>
        <v>0</v>
      </c>
      <c r="N88">
        <f t="shared" si="13"/>
        <v>0</v>
      </c>
      <c r="O88">
        <f t="shared" si="14"/>
        <v>18710</v>
      </c>
      <c r="P88" t="s">
        <v>0</v>
      </c>
      <c r="Q88" t="s">
        <v>0</v>
      </c>
    </row>
    <row r="89" spans="1:17" ht="14.25">
      <c r="A89" t="str">
        <f>TEXT(3540100614574,"0000000000000")</f>
        <v>3540100614574</v>
      </c>
      <c r="B89" t="s">
        <v>118</v>
      </c>
      <c r="C89" t="str">
        <f>TEXT(2210,"0000000")</f>
        <v>0002210</v>
      </c>
      <c r="D89" t="s">
        <v>77</v>
      </c>
      <c r="E89" t="s">
        <v>92</v>
      </c>
      <c r="F89">
        <v>15870</v>
      </c>
      <c r="G89">
        <v>33540</v>
      </c>
      <c r="H89">
        <v>16030</v>
      </c>
      <c r="K89">
        <f t="shared" si="10"/>
        <v>0</v>
      </c>
      <c r="L89">
        <f t="shared" si="11"/>
        <v>0</v>
      </c>
      <c r="M89">
        <f t="shared" si="12"/>
        <v>0</v>
      </c>
      <c r="N89">
        <f t="shared" si="13"/>
        <v>0</v>
      </c>
      <c r="O89">
        <f t="shared" si="14"/>
        <v>15870</v>
      </c>
      <c r="P89" t="s">
        <v>0</v>
      </c>
      <c r="Q89" t="s">
        <v>0</v>
      </c>
    </row>
    <row r="90" spans="1:17" ht="14.25">
      <c r="A90" t="str">
        <f>TEXT(3550900291851,"0000000000000")</f>
        <v>3550900291851</v>
      </c>
      <c r="B90" t="s">
        <v>119</v>
      </c>
      <c r="C90" t="str">
        <f>TEXT(2214,"0000000")</f>
        <v>0002214</v>
      </c>
      <c r="D90" t="s">
        <v>77</v>
      </c>
      <c r="E90" t="s">
        <v>92</v>
      </c>
      <c r="F90">
        <v>17360</v>
      </c>
      <c r="G90">
        <v>33540</v>
      </c>
      <c r="H90">
        <v>16030</v>
      </c>
      <c r="K90">
        <f t="shared" si="10"/>
        <v>0</v>
      </c>
      <c r="L90">
        <f t="shared" si="11"/>
        <v>0</v>
      </c>
      <c r="M90">
        <f t="shared" si="12"/>
        <v>0</v>
      </c>
      <c r="N90">
        <f t="shared" si="13"/>
        <v>0</v>
      </c>
      <c r="O90">
        <f t="shared" si="14"/>
        <v>17360</v>
      </c>
      <c r="P90" t="s">
        <v>0</v>
      </c>
      <c r="Q90" t="s">
        <v>0</v>
      </c>
    </row>
    <row r="91" spans="1:17" ht="14.25">
      <c r="A91" t="str">
        <f>TEXT(3341300369517,"0000000000000")</f>
        <v>3341300369517</v>
      </c>
      <c r="B91" t="s">
        <v>120</v>
      </c>
      <c r="C91" t="str">
        <f>TEXT(2223,"0000000")</f>
        <v>0002223</v>
      </c>
      <c r="D91" t="s">
        <v>77</v>
      </c>
      <c r="E91" t="s">
        <v>92</v>
      </c>
      <c r="F91">
        <v>20120</v>
      </c>
      <c r="G91">
        <v>33540</v>
      </c>
      <c r="H91">
        <v>16030</v>
      </c>
      <c r="K91">
        <f t="shared" si="10"/>
        <v>0</v>
      </c>
      <c r="L91">
        <f t="shared" si="11"/>
        <v>0</v>
      </c>
      <c r="M91">
        <f t="shared" si="12"/>
        <v>0</v>
      </c>
      <c r="N91">
        <f t="shared" si="13"/>
        <v>0</v>
      </c>
      <c r="O91">
        <f t="shared" si="14"/>
        <v>20120</v>
      </c>
      <c r="P91" t="s">
        <v>0</v>
      </c>
      <c r="Q91" t="s">
        <v>0</v>
      </c>
    </row>
    <row r="92" spans="1:17" ht="14.25">
      <c r="A92" t="str">
        <f>TEXT(3920600661152,"0000000000000")</f>
        <v>3920600661152</v>
      </c>
      <c r="B92" t="s">
        <v>121</v>
      </c>
      <c r="C92" t="str">
        <f>TEXT(2224,"0000000")</f>
        <v>0002224</v>
      </c>
      <c r="D92" t="s">
        <v>77</v>
      </c>
      <c r="E92" t="s">
        <v>92</v>
      </c>
      <c r="F92">
        <v>21160</v>
      </c>
      <c r="G92">
        <v>33540</v>
      </c>
      <c r="H92">
        <v>16030</v>
      </c>
      <c r="K92">
        <f t="shared" si="10"/>
        <v>0</v>
      </c>
      <c r="L92">
        <f t="shared" si="11"/>
        <v>0</v>
      </c>
      <c r="M92">
        <f t="shared" si="12"/>
        <v>0</v>
      </c>
      <c r="N92">
        <f t="shared" si="13"/>
        <v>0</v>
      </c>
      <c r="O92">
        <f t="shared" si="14"/>
        <v>21160</v>
      </c>
      <c r="P92" t="s">
        <v>0</v>
      </c>
      <c r="Q92" t="s">
        <v>0</v>
      </c>
    </row>
    <row r="93" spans="1:17" ht="14.25">
      <c r="A93" t="str">
        <f>TEXT(3809900054978,"0000000000000")</f>
        <v>3809900054978</v>
      </c>
      <c r="B93" t="s">
        <v>122</v>
      </c>
      <c r="C93" t="str">
        <f>TEXT(2226,"0000000")</f>
        <v>0002226</v>
      </c>
      <c r="D93" t="s">
        <v>77</v>
      </c>
      <c r="E93" t="s">
        <v>92</v>
      </c>
      <c r="F93">
        <v>21500</v>
      </c>
      <c r="G93">
        <v>33540</v>
      </c>
      <c r="H93">
        <v>16030</v>
      </c>
      <c r="K93">
        <f t="shared" si="10"/>
        <v>0</v>
      </c>
      <c r="L93">
        <f t="shared" si="11"/>
        <v>0</v>
      </c>
      <c r="M93">
        <f t="shared" si="12"/>
        <v>0</v>
      </c>
      <c r="N93">
        <f t="shared" si="13"/>
        <v>0</v>
      </c>
      <c r="O93">
        <f t="shared" si="14"/>
        <v>21500</v>
      </c>
      <c r="P93" t="s">
        <v>0</v>
      </c>
      <c r="Q93" t="s">
        <v>0</v>
      </c>
    </row>
    <row r="94" spans="1:17" ht="14.25">
      <c r="A94" t="str">
        <f>TEXT(3440600161707,"0000000000000")</f>
        <v>3440600161707</v>
      </c>
      <c r="B94" t="s">
        <v>123</v>
      </c>
      <c r="C94" t="str">
        <f>TEXT(2239,"0000000")</f>
        <v>0002239</v>
      </c>
      <c r="D94" t="s">
        <v>77</v>
      </c>
      <c r="E94" t="s">
        <v>92</v>
      </c>
      <c r="F94">
        <v>29710</v>
      </c>
      <c r="G94">
        <v>33540</v>
      </c>
      <c r="H94">
        <v>27710</v>
      </c>
      <c r="K94">
        <f t="shared" si="10"/>
        <v>0</v>
      </c>
      <c r="L94">
        <f t="shared" si="11"/>
        <v>0</v>
      </c>
      <c r="M94">
        <f t="shared" si="12"/>
        <v>0</v>
      </c>
      <c r="N94">
        <f t="shared" si="13"/>
        <v>0</v>
      </c>
      <c r="O94">
        <f t="shared" si="14"/>
        <v>29710</v>
      </c>
      <c r="P94" t="s">
        <v>0</v>
      </c>
      <c r="Q94" t="s">
        <v>0</v>
      </c>
    </row>
    <row r="95" spans="1:17" ht="14.25">
      <c r="A95" t="str">
        <f>TEXT(3571100255401,"0000000000000")</f>
        <v>3571100255401</v>
      </c>
      <c r="B95" t="s">
        <v>124</v>
      </c>
      <c r="C95" t="str">
        <f>TEXT(2263,"0000000")</f>
        <v>0002263</v>
      </c>
      <c r="D95" t="s">
        <v>77</v>
      </c>
      <c r="E95" t="s">
        <v>92</v>
      </c>
      <c r="F95">
        <v>29710</v>
      </c>
      <c r="G95">
        <v>33540</v>
      </c>
      <c r="H95">
        <v>27710</v>
      </c>
      <c r="K95">
        <f t="shared" si="10"/>
        <v>0</v>
      </c>
      <c r="L95">
        <f t="shared" si="11"/>
        <v>0</v>
      </c>
      <c r="M95">
        <f t="shared" si="12"/>
        <v>0</v>
      </c>
      <c r="N95">
        <f t="shared" si="13"/>
        <v>0</v>
      </c>
      <c r="O95">
        <f t="shared" si="14"/>
        <v>29710</v>
      </c>
      <c r="P95" t="s">
        <v>0</v>
      </c>
      <c r="Q95" t="s">
        <v>0</v>
      </c>
    </row>
    <row r="96" spans="1:17" ht="14.25">
      <c r="A96" t="str">
        <f>TEXT(3309900244593,"0000000000000")</f>
        <v>3309900244593</v>
      </c>
      <c r="B96" t="s">
        <v>125</v>
      </c>
      <c r="C96" t="str">
        <f>TEXT(2627,"0000000")</f>
        <v>0002627</v>
      </c>
      <c r="D96" t="s">
        <v>77</v>
      </c>
      <c r="E96" t="s">
        <v>92</v>
      </c>
      <c r="F96">
        <v>30260</v>
      </c>
      <c r="G96">
        <v>33540</v>
      </c>
      <c r="H96">
        <v>27710</v>
      </c>
      <c r="K96">
        <f t="shared" si="10"/>
        <v>0</v>
      </c>
      <c r="L96">
        <f t="shared" si="11"/>
        <v>0</v>
      </c>
      <c r="M96">
        <f t="shared" si="12"/>
        <v>0</v>
      </c>
      <c r="N96">
        <f t="shared" si="13"/>
        <v>0</v>
      </c>
      <c r="O96">
        <f t="shared" si="14"/>
        <v>30260</v>
      </c>
      <c r="P96" t="s">
        <v>0</v>
      </c>
      <c r="Q96" t="s">
        <v>0</v>
      </c>
    </row>
    <row r="97" spans="1:17" ht="14.25">
      <c r="A97" t="str">
        <f>TEXT(3360600768513,"0000000000000")</f>
        <v>3360600768513</v>
      </c>
      <c r="B97" t="s">
        <v>126</v>
      </c>
      <c r="C97" t="str">
        <f>TEXT(2629,"0000000")</f>
        <v>0002629</v>
      </c>
      <c r="D97" t="s">
        <v>77</v>
      </c>
      <c r="E97" t="s">
        <v>92</v>
      </c>
      <c r="F97">
        <v>29710</v>
      </c>
      <c r="G97">
        <v>33540</v>
      </c>
      <c r="H97">
        <v>27710</v>
      </c>
      <c r="K97">
        <f t="shared" si="10"/>
        <v>0</v>
      </c>
      <c r="L97">
        <f t="shared" si="11"/>
        <v>0</v>
      </c>
      <c r="M97">
        <f t="shared" si="12"/>
        <v>0</v>
      </c>
      <c r="N97">
        <f t="shared" si="13"/>
        <v>0</v>
      </c>
      <c r="O97">
        <f t="shared" si="14"/>
        <v>29710</v>
      </c>
      <c r="P97" t="s">
        <v>0</v>
      </c>
      <c r="Q97" t="s">
        <v>0</v>
      </c>
    </row>
    <row r="98" spans="1:17" ht="14.25">
      <c r="A98" t="str">
        <f>TEXT(3369900120487,"0000000000000")</f>
        <v>3369900120487</v>
      </c>
      <c r="B98" t="s">
        <v>127</v>
      </c>
      <c r="C98" t="str">
        <f>TEXT(2631,"0000000")</f>
        <v>0002631</v>
      </c>
      <c r="D98" t="s">
        <v>77</v>
      </c>
      <c r="E98" t="s">
        <v>92</v>
      </c>
      <c r="F98">
        <v>29710</v>
      </c>
      <c r="G98">
        <v>33540</v>
      </c>
      <c r="H98">
        <v>27710</v>
      </c>
      <c r="K98">
        <f t="shared" si="10"/>
        <v>0</v>
      </c>
      <c r="L98">
        <f t="shared" si="11"/>
        <v>0</v>
      </c>
      <c r="M98">
        <f t="shared" si="12"/>
        <v>0</v>
      </c>
      <c r="N98">
        <f t="shared" si="13"/>
        <v>0</v>
      </c>
      <c r="O98">
        <f t="shared" si="14"/>
        <v>29710</v>
      </c>
      <c r="P98" t="s">
        <v>0</v>
      </c>
      <c r="Q98" t="s">
        <v>0</v>
      </c>
    </row>
    <row r="99" spans="1:17" ht="14.25">
      <c r="A99" t="str">
        <f>TEXT(5311290007363,"0000000000000")</f>
        <v>5311290007363</v>
      </c>
      <c r="B99" t="s">
        <v>128</v>
      </c>
      <c r="C99" t="str">
        <f>TEXT(2634,"0000000")</f>
        <v>0002634</v>
      </c>
      <c r="D99" t="s">
        <v>77</v>
      </c>
      <c r="E99" t="s">
        <v>92</v>
      </c>
      <c r="F99">
        <v>29850</v>
      </c>
      <c r="G99">
        <v>33540</v>
      </c>
      <c r="H99">
        <v>27710</v>
      </c>
      <c r="K99">
        <f t="shared" si="10"/>
        <v>0</v>
      </c>
      <c r="L99">
        <f t="shared" si="11"/>
        <v>0</v>
      </c>
      <c r="M99">
        <f t="shared" si="12"/>
        <v>0</v>
      </c>
      <c r="N99">
        <f t="shared" si="13"/>
        <v>0</v>
      </c>
      <c r="O99">
        <f t="shared" si="14"/>
        <v>29850</v>
      </c>
      <c r="P99" t="s">
        <v>0</v>
      </c>
      <c r="Q99" t="s">
        <v>0</v>
      </c>
    </row>
    <row r="100" spans="1:17" ht="14.25">
      <c r="A100" t="str">
        <f>TEXT(3439900209568,"0000000000000")</f>
        <v>3439900209568</v>
      </c>
      <c r="B100" t="s">
        <v>129</v>
      </c>
      <c r="C100" t="str">
        <f>TEXT(2635,"0000000")</f>
        <v>0002635</v>
      </c>
      <c r="D100" t="s">
        <v>77</v>
      </c>
      <c r="E100" t="s">
        <v>92</v>
      </c>
      <c r="F100">
        <v>30260</v>
      </c>
      <c r="G100">
        <v>33540</v>
      </c>
      <c r="H100">
        <v>27710</v>
      </c>
      <c r="K100">
        <f t="shared" si="10"/>
        <v>0</v>
      </c>
      <c r="L100">
        <f t="shared" si="11"/>
        <v>0</v>
      </c>
      <c r="M100">
        <f t="shared" si="12"/>
        <v>0</v>
      </c>
      <c r="N100">
        <f t="shared" si="13"/>
        <v>0</v>
      </c>
      <c r="O100">
        <f t="shared" si="14"/>
        <v>30260</v>
      </c>
      <c r="P100" t="s">
        <v>0</v>
      </c>
      <c r="Q100" t="s">
        <v>0</v>
      </c>
    </row>
    <row r="101" spans="1:17" ht="14.25">
      <c r="A101" t="str">
        <f>TEXT(3100601907462,"0000000000000")</f>
        <v>3100601907462</v>
      </c>
      <c r="B101" t="s">
        <v>130</v>
      </c>
      <c r="C101" t="str">
        <f>TEXT(2655,"0000000")</f>
        <v>0002655</v>
      </c>
      <c r="D101" t="s">
        <v>77</v>
      </c>
      <c r="E101" t="s">
        <v>92</v>
      </c>
      <c r="F101">
        <v>29850</v>
      </c>
      <c r="G101">
        <v>33540</v>
      </c>
      <c r="H101">
        <v>27710</v>
      </c>
      <c r="K101">
        <f t="shared" si="10"/>
        <v>0</v>
      </c>
      <c r="L101">
        <f t="shared" si="11"/>
        <v>0</v>
      </c>
      <c r="M101">
        <f t="shared" si="12"/>
        <v>0</v>
      </c>
      <c r="N101">
        <f t="shared" si="13"/>
        <v>0</v>
      </c>
      <c r="O101">
        <f t="shared" si="14"/>
        <v>29850</v>
      </c>
      <c r="P101" t="s">
        <v>0</v>
      </c>
      <c r="Q101" t="s">
        <v>0</v>
      </c>
    </row>
    <row r="102" spans="1:17" ht="14.25">
      <c r="A102" t="str">
        <f>TEXT(3549900122755,"0000000000000")</f>
        <v>3549900122755</v>
      </c>
      <c r="B102" t="s">
        <v>131</v>
      </c>
      <c r="C102" t="str">
        <f>TEXT(3012,"0000000")</f>
        <v>0003012</v>
      </c>
      <c r="D102" t="s">
        <v>77</v>
      </c>
      <c r="E102" t="s">
        <v>92</v>
      </c>
      <c r="F102">
        <v>24250</v>
      </c>
      <c r="G102">
        <v>33540</v>
      </c>
      <c r="H102">
        <v>27710</v>
      </c>
      <c r="K102">
        <f t="shared" si="10"/>
        <v>0</v>
      </c>
      <c r="L102">
        <f t="shared" si="11"/>
        <v>0</v>
      </c>
      <c r="M102">
        <f t="shared" si="12"/>
        <v>0</v>
      </c>
      <c r="N102">
        <f t="shared" si="13"/>
        <v>0</v>
      </c>
      <c r="O102">
        <f t="shared" si="14"/>
        <v>24250</v>
      </c>
      <c r="P102" t="s">
        <v>0</v>
      </c>
      <c r="Q102" t="s">
        <v>0</v>
      </c>
    </row>
    <row r="103" spans="1:17" ht="14.25">
      <c r="A103" t="str">
        <f>TEXT(3301401169904,"0000000000000")</f>
        <v>3301401169904</v>
      </c>
      <c r="B103" t="s">
        <v>132</v>
      </c>
      <c r="C103" t="str">
        <f>TEXT(3013,"0000000")</f>
        <v>0003013</v>
      </c>
      <c r="D103" t="s">
        <v>77</v>
      </c>
      <c r="E103" t="s">
        <v>92</v>
      </c>
      <c r="F103">
        <v>30590</v>
      </c>
      <c r="G103">
        <v>33540</v>
      </c>
      <c r="H103">
        <v>27710</v>
      </c>
      <c r="K103">
        <f aca="true" t="shared" si="15" ref="K103:K114">ROUNDUP(($H103*$J103/100),-1)</f>
        <v>0</v>
      </c>
      <c r="L103">
        <f aca="true" t="shared" si="16" ref="L103:L114">IF($F103+$K103&lt;=$G103,$K103,$G103-$F103)</f>
        <v>0</v>
      </c>
      <c r="M103">
        <f aca="true" t="shared" si="17" ref="M103:M114">IF($F103+$K103&lt;=$G103,0,($H103*$J103/100)-$L103)</f>
        <v>0</v>
      </c>
      <c r="N103">
        <f aca="true" t="shared" si="18" ref="N103:N114">$L103+$M103</f>
        <v>0</v>
      </c>
      <c r="O103">
        <f aca="true" t="shared" si="19" ref="O103:O114">IF($F103+$K103&lt;=$G103,$F103+$K103,$G103)</f>
        <v>30590</v>
      </c>
      <c r="P103" t="s">
        <v>0</v>
      </c>
      <c r="Q103" t="s">
        <v>0</v>
      </c>
    </row>
    <row r="104" spans="1:17" ht="14.25">
      <c r="A104" t="str">
        <f>TEXT(3709800140130,"0000000000000")</f>
        <v>3709800140130</v>
      </c>
      <c r="B104" t="s">
        <v>133</v>
      </c>
      <c r="C104" t="str">
        <f>TEXT(3014,"0000000")</f>
        <v>0003014</v>
      </c>
      <c r="D104" t="s">
        <v>77</v>
      </c>
      <c r="E104" t="s">
        <v>92</v>
      </c>
      <c r="F104">
        <v>29850</v>
      </c>
      <c r="G104">
        <v>33540</v>
      </c>
      <c r="H104">
        <v>27710</v>
      </c>
      <c r="K104">
        <f t="shared" si="15"/>
        <v>0</v>
      </c>
      <c r="L104">
        <f t="shared" si="16"/>
        <v>0</v>
      </c>
      <c r="M104">
        <f t="shared" si="17"/>
        <v>0</v>
      </c>
      <c r="N104">
        <f t="shared" si="18"/>
        <v>0</v>
      </c>
      <c r="O104">
        <f t="shared" si="19"/>
        <v>29850</v>
      </c>
      <c r="P104" t="s">
        <v>0</v>
      </c>
      <c r="Q104" t="s">
        <v>0</v>
      </c>
    </row>
    <row r="105" spans="1:17" ht="14.25">
      <c r="A105" t="str">
        <f>TEXT(3909801094261,"0000000000000")</f>
        <v>3909801094261</v>
      </c>
      <c r="B105" t="s">
        <v>134</v>
      </c>
      <c r="C105" t="str">
        <f>TEXT(3016,"0000000")</f>
        <v>0003016</v>
      </c>
      <c r="D105" t="s">
        <v>77</v>
      </c>
      <c r="E105" t="s">
        <v>92</v>
      </c>
      <c r="F105">
        <v>29850</v>
      </c>
      <c r="G105">
        <v>33540</v>
      </c>
      <c r="H105">
        <v>27710</v>
      </c>
      <c r="K105">
        <f t="shared" si="15"/>
        <v>0</v>
      </c>
      <c r="L105">
        <f t="shared" si="16"/>
        <v>0</v>
      </c>
      <c r="M105">
        <f t="shared" si="17"/>
        <v>0</v>
      </c>
      <c r="N105">
        <f t="shared" si="18"/>
        <v>0</v>
      </c>
      <c r="O105">
        <f t="shared" si="19"/>
        <v>29850</v>
      </c>
      <c r="P105" t="s">
        <v>0</v>
      </c>
      <c r="Q105" t="s">
        <v>0</v>
      </c>
    </row>
    <row r="106" spans="1:17" ht="14.25">
      <c r="A106" t="str">
        <f>TEXT(3760100283665,"0000000000000")</f>
        <v>3760100283665</v>
      </c>
      <c r="B106" t="s">
        <v>135</v>
      </c>
      <c r="C106" t="str">
        <f>TEXT(3017,"0000000")</f>
        <v>0003017</v>
      </c>
      <c r="D106" t="s">
        <v>77</v>
      </c>
      <c r="E106" t="s">
        <v>92</v>
      </c>
      <c r="F106">
        <v>24110</v>
      </c>
      <c r="G106">
        <v>33540</v>
      </c>
      <c r="H106">
        <v>27710</v>
      </c>
      <c r="K106">
        <f t="shared" si="15"/>
        <v>0</v>
      </c>
      <c r="L106">
        <f t="shared" si="16"/>
        <v>0</v>
      </c>
      <c r="M106">
        <f t="shared" si="17"/>
        <v>0</v>
      </c>
      <c r="N106">
        <f t="shared" si="18"/>
        <v>0</v>
      </c>
      <c r="O106">
        <f t="shared" si="19"/>
        <v>24110</v>
      </c>
      <c r="P106" t="s">
        <v>0</v>
      </c>
      <c r="Q106" t="s">
        <v>0</v>
      </c>
    </row>
    <row r="107" spans="1:17" ht="14.25">
      <c r="A107" t="str">
        <f>TEXT(3301800343878,"0000000000000")</f>
        <v>3301800343878</v>
      </c>
      <c r="B107" t="s">
        <v>136</v>
      </c>
      <c r="C107" t="str">
        <f>TEXT(3018,"0000000")</f>
        <v>0003018</v>
      </c>
      <c r="D107" t="s">
        <v>77</v>
      </c>
      <c r="E107" t="s">
        <v>92</v>
      </c>
      <c r="F107">
        <v>26420</v>
      </c>
      <c r="G107">
        <v>33540</v>
      </c>
      <c r="H107">
        <v>27710</v>
      </c>
      <c r="K107">
        <f t="shared" si="15"/>
        <v>0</v>
      </c>
      <c r="L107">
        <f t="shared" si="16"/>
        <v>0</v>
      </c>
      <c r="M107">
        <f t="shared" si="17"/>
        <v>0</v>
      </c>
      <c r="N107">
        <f t="shared" si="18"/>
        <v>0</v>
      </c>
      <c r="O107">
        <f t="shared" si="19"/>
        <v>26420</v>
      </c>
      <c r="P107" t="s">
        <v>0</v>
      </c>
      <c r="Q107" t="s">
        <v>0</v>
      </c>
    </row>
    <row r="108" spans="1:17" ht="14.25">
      <c r="A108" t="str">
        <f>TEXT(3360600402250,"0000000000000")</f>
        <v>3360600402250</v>
      </c>
      <c r="B108" t="s">
        <v>137</v>
      </c>
      <c r="C108" t="str">
        <f>TEXT(3019,"0000000")</f>
        <v>0003019</v>
      </c>
      <c r="D108" t="s">
        <v>77</v>
      </c>
      <c r="E108" t="s">
        <v>92</v>
      </c>
      <c r="F108">
        <v>24110</v>
      </c>
      <c r="G108">
        <v>33540</v>
      </c>
      <c r="H108">
        <v>27710</v>
      </c>
      <c r="K108">
        <f t="shared" si="15"/>
        <v>0</v>
      </c>
      <c r="L108">
        <f t="shared" si="16"/>
        <v>0</v>
      </c>
      <c r="M108">
        <f t="shared" si="17"/>
        <v>0</v>
      </c>
      <c r="N108">
        <f t="shared" si="18"/>
        <v>0</v>
      </c>
      <c r="O108">
        <f t="shared" si="19"/>
        <v>24110</v>
      </c>
      <c r="P108" t="s">
        <v>0</v>
      </c>
      <c r="Q108" t="s">
        <v>0</v>
      </c>
    </row>
    <row r="109" spans="1:17" ht="14.25">
      <c r="A109" t="str">
        <f>TEXT(3549900122445,"0000000000000")</f>
        <v>3549900122445</v>
      </c>
      <c r="B109" t="s">
        <v>138</v>
      </c>
      <c r="C109" t="str">
        <f>TEXT(3020,"0000000")</f>
        <v>0003020</v>
      </c>
      <c r="D109" t="s">
        <v>77</v>
      </c>
      <c r="E109" t="s">
        <v>92</v>
      </c>
      <c r="F109">
        <v>24660</v>
      </c>
      <c r="G109">
        <v>33540</v>
      </c>
      <c r="H109">
        <v>27710</v>
      </c>
      <c r="K109">
        <f t="shared" si="15"/>
        <v>0</v>
      </c>
      <c r="L109">
        <f t="shared" si="16"/>
        <v>0</v>
      </c>
      <c r="M109">
        <f t="shared" si="17"/>
        <v>0</v>
      </c>
      <c r="N109">
        <f t="shared" si="18"/>
        <v>0</v>
      </c>
      <c r="O109">
        <f t="shared" si="19"/>
        <v>24660</v>
      </c>
      <c r="P109" t="s">
        <v>0</v>
      </c>
      <c r="Q109" t="s">
        <v>0</v>
      </c>
    </row>
    <row r="110" spans="1:17" ht="14.25">
      <c r="A110" t="str">
        <f>TEXT(3549900122453,"0000000000000")</f>
        <v>3549900122453</v>
      </c>
      <c r="B110" t="s">
        <v>139</v>
      </c>
      <c r="C110" t="str">
        <f>TEXT(3021,"0000000")</f>
        <v>0003021</v>
      </c>
      <c r="D110" t="s">
        <v>77</v>
      </c>
      <c r="E110" t="s">
        <v>92</v>
      </c>
      <c r="F110">
        <v>26200</v>
      </c>
      <c r="G110">
        <v>33540</v>
      </c>
      <c r="H110">
        <v>27710</v>
      </c>
      <c r="K110">
        <f t="shared" si="15"/>
        <v>0</v>
      </c>
      <c r="L110">
        <f t="shared" si="16"/>
        <v>0</v>
      </c>
      <c r="M110">
        <f t="shared" si="17"/>
        <v>0</v>
      </c>
      <c r="N110">
        <f t="shared" si="18"/>
        <v>0</v>
      </c>
      <c r="O110">
        <f t="shared" si="19"/>
        <v>26200</v>
      </c>
      <c r="P110" t="s">
        <v>0</v>
      </c>
      <c r="Q110" t="s">
        <v>0</v>
      </c>
    </row>
    <row r="111" spans="1:17" ht="14.25">
      <c r="A111" t="str">
        <f>TEXT(3102200179638,"0000000000000")</f>
        <v>3102200179638</v>
      </c>
      <c r="B111" t="s">
        <v>140</v>
      </c>
      <c r="C111" t="str">
        <f>TEXT(3022,"0000000")</f>
        <v>0003022</v>
      </c>
      <c r="D111" t="s">
        <v>77</v>
      </c>
      <c r="E111" t="s">
        <v>92</v>
      </c>
      <c r="F111">
        <v>21350</v>
      </c>
      <c r="G111">
        <v>33540</v>
      </c>
      <c r="H111">
        <v>16030</v>
      </c>
      <c r="K111">
        <f t="shared" si="15"/>
        <v>0</v>
      </c>
      <c r="L111">
        <f t="shared" si="16"/>
        <v>0</v>
      </c>
      <c r="M111">
        <f t="shared" si="17"/>
        <v>0</v>
      </c>
      <c r="N111">
        <f t="shared" si="18"/>
        <v>0</v>
      </c>
      <c r="O111">
        <f t="shared" si="19"/>
        <v>21350</v>
      </c>
      <c r="P111" t="s">
        <v>0</v>
      </c>
      <c r="Q111" t="s">
        <v>0</v>
      </c>
    </row>
    <row r="112" spans="1:17" ht="14.25">
      <c r="A112" t="str">
        <f>TEXT(3301500435807,"0000000000000")</f>
        <v>3301500435807</v>
      </c>
      <c r="B112" t="s">
        <v>141</v>
      </c>
      <c r="C112" t="str">
        <f>TEXT(3023,"0000000")</f>
        <v>0003023</v>
      </c>
      <c r="D112" t="s">
        <v>77</v>
      </c>
      <c r="E112" t="s">
        <v>92</v>
      </c>
      <c r="F112">
        <v>29850</v>
      </c>
      <c r="G112">
        <v>33540</v>
      </c>
      <c r="H112">
        <v>27710</v>
      </c>
      <c r="K112">
        <f t="shared" si="15"/>
        <v>0</v>
      </c>
      <c r="L112">
        <f t="shared" si="16"/>
        <v>0</v>
      </c>
      <c r="M112">
        <f t="shared" si="17"/>
        <v>0</v>
      </c>
      <c r="N112">
        <f t="shared" si="18"/>
        <v>0</v>
      </c>
      <c r="O112">
        <f t="shared" si="19"/>
        <v>29850</v>
      </c>
      <c r="P112" t="s">
        <v>0</v>
      </c>
      <c r="Q112" t="s">
        <v>0</v>
      </c>
    </row>
    <row r="113" spans="1:17" ht="14.25">
      <c r="A113" t="str">
        <f>TEXT(3401800420219,"0000000000000")</f>
        <v>3401800420219</v>
      </c>
      <c r="B113" t="s">
        <v>142</v>
      </c>
      <c r="C113" t="str">
        <f>TEXT(2018,"0000000")</f>
        <v>0002018</v>
      </c>
      <c r="D113" t="s">
        <v>77</v>
      </c>
      <c r="E113" t="s">
        <v>143</v>
      </c>
      <c r="F113">
        <v>9920</v>
      </c>
      <c r="G113">
        <v>18190</v>
      </c>
      <c r="H113">
        <v>10790</v>
      </c>
      <c r="K113">
        <f t="shared" si="15"/>
        <v>0</v>
      </c>
      <c r="L113">
        <f t="shared" si="16"/>
        <v>0</v>
      </c>
      <c r="M113">
        <f t="shared" si="17"/>
        <v>0</v>
      </c>
      <c r="N113">
        <f t="shared" si="18"/>
        <v>0</v>
      </c>
      <c r="O113">
        <f t="shared" si="19"/>
        <v>9920</v>
      </c>
      <c r="P113" t="s">
        <v>0</v>
      </c>
      <c r="Q113" t="s">
        <v>0</v>
      </c>
    </row>
    <row r="114" spans="1:17" ht="14.25">
      <c r="A114" t="str">
        <f>TEXT(3300700055691,"0000000000000")</f>
        <v>3300700055691</v>
      </c>
      <c r="B114" t="s">
        <v>144</v>
      </c>
      <c r="C114" t="str">
        <f>TEXT(2070,"0000000")</f>
        <v>0002070</v>
      </c>
      <c r="D114" t="s">
        <v>145</v>
      </c>
      <c r="E114" t="s">
        <v>143</v>
      </c>
      <c r="F114">
        <v>11190</v>
      </c>
      <c r="G114">
        <v>18190</v>
      </c>
      <c r="H114">
        <v>10790</v>
      </c>
      <c r="K114">
        <f t="shared" si="15"/>
        <v>0</v>
      </c>
      <c r="L114">
        <f t="shared" si="16"/>
        <v>0</v>
      </c>
      <c r="M114">
        <f t="shared" si="17"/>
        <v>0</v>
      </c>
      <c r="N114">
        <f t="shared" si="18"/>
        <v>0</v>
      </c>
      <c r="O114">
        <f t="shared" si="19"/>
        <v>11190</v>
      </c>
      <c r="P114" t="s">
        <v>0</v>
      </c>
      <c r="Q114" t="s">
        <v>0</v>
      </c>
    </row>
    <row r="115" spans="12:15" ht="14.25">
      <c r="L115" t="s">
        <v>146</v>
      </c>
      <c r="N115">
        <f>SUM($N7:$N114)</f>
        <v>0</v>
      </c>
      <c r="O115">
        <v>2979040</v>
      </c>
    </row>
    <row r="116" spans="12:14" ht="14.25">
      <c r="L116" t="s">
        <v>147</v>
      </c>
      <c r="N116">
        <v>87100</v>
      </c>
    </row>
    <row r="117" ht="14.25">
      <c r="N117">
        <f>$N116-$N115</f>
        <v>87100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2010-12-03T05:22:07Z</dcterms:created>
  <dcterms:modified xsi:type="dcterms:W3CDTF">2010-12-13T03:19:24Z</dcterms:modified>
  <cp:category/>
  <cp:version/>
  <cp:contentType/>
  <cp:contentStatus/>
</cp:coreProperties>
</file>