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9" sheetId="1" r:id="rId1"/>
  </sheets>
  <definedNames/>
  <calcPr fullCalcOnLoad="1"/>
</workbook>
</file>

<file path=xl/sharedStrings.xml><?xml version="1.0" encoding="utf-8"?>
<sst xmlns="http://schemas.openxmlformats.org/spreadsheetml/2006/main" count="531" uniqueCount="137">
  <si>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</si>
  <si>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</si>
  <si>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9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</si>
  <si>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</si>
  <si>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</si>
  <si>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</si>
  <si>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</si>
  <si>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</si>
  <si>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</si>
  <si>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</si>
  <si>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</si>
  <si>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</si>
  <si>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</si>
  <si>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</si>
  <si>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</si>
  <si>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</si>
  <si>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</si>
  <si>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</si>
  <si>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</si>
  <si>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</si>
  <si>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</si>
  <si>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</si>
  <si>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</si>
  <si>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</si>
  <si>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</si>
  <si>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</si>
  <si>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</si>
  <si>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</si>
  <si>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</si>
  <si>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คำรณ เลียดประถม</t>
  </si>
  <si>
    <t>นักวิชาการป่าไม้</t>
  </si>
  <si>
    <t>ชำนาญการ</t>
  </si>
  <si>
    <t>นาย อนุชาติ ภิญโญ</t>
  </si>
  <si>
    <t>นาย ยุทธศักดิ์ ไชยศักดา</t>
  </si>
  <si>
    <t>นาย นิรันดร์ เลิศลักขณาวงศ์</t>
  </si>
  <si>
    <t>นาย สมศักดิ์ ทวินันท์</t>
  </si>
  <si>
    <t>นาย มานัส แรงผลสัมฤทธิ์</t>
  </si>
  <si>
    <t>นาย ประสงค์ เกิดแก้ว</t>
  </si>
  <si>
    <t>นาย กานดิษฎ์ สิงหากัน</t>
  </si>
  <si>
    <t>นาย ชัยวุฒิ สมคะเณย์</t>
  </si>
  <si>
    <t>นาย นิรมิตร ธรรมสะโร</t>
  </si>
  <si>
    <t>นาย บุญทัน โพกิลา</t>
  </si>
  <si>
    <t>นาย อดิเรก เอื้อสมสกุล</t>
  </si>
  <si>
    <t>นาย สายัณห์ ศักดิ์ศรีวัฒนา</t>
  </si>
  <si>
    <t>นาย สุเทพ พุ่มเทศ</t>
  </si>
  <si>
    <t>นาย ณภัทร ตานะ</t>
  </si>
  <si>
    <t>ปฏิบัติการ</t>
  </si>
  <si>
    <t>นาย อิศรพงศ์ กุลไทย</t>
  </si>
  <si>
    <t>นาย รักษา สุนินทบูรณ์</t>
  </si>
  <si>
    <t>ลาไปศึกษาและรับเงินเดือน</t>
  </si>
  <si>
    <t>นางสาว สิริลักษณา สมเพชร</t>
  </si>
  <si>
    <t>นาย อูฐ เชาวน์ทวี</t>
  </si>
  <si>
    <t>นาง ณิชาบูล จันนรา</t>
  </si>
  <si>
    <t>นาย ทัตพงษ์ ธาราสุข</t>
  </si>
  <si>
    <t>นาย วินัย ทรัพย์ประเสริฐ</t>
  </si>
  <si>
    <t>เจ้าพนักงานป่าไม้</t>
  </si>
  <si>
    <t>อาวุโส</t>
  </si>
  <si>
    <t>นาย อัครชัย เสรีลัดดานนท์</t>
  </si>
  <si>
    <t>นาย ชาญชัย สังข์เงิน</t>
  </si>
  <si>
    <t>นาย ธวัชชัย วิจิตร์วงษ์</t>
  </si>
  <si>
    <t>นาย มานัส มั่นคง</t>
  </si>
  <si>
    <t>นาย เกียรติศักดิ์ ปรีดา</t>
  </si>
  <si>
    <t>นาย สุปัญญ์ เทียนดำ</t>
  </si>
  <si>
    <t>นาย สุพจน์ กุลประยงค์</t>
  </si>
  <si>
    <t>นาย สมเกียรติ กระทอง</t>
  </si>
  <si>
    <t>ชำนาญงาน</t>
  </si>
  <si>
    <t>นาย ภานุวัฒน์ ภมรบุตร</t>
  </si>
  <si>
    <t>นาย สำฤทธิ์ สุขประเสริฐ</t>
  </si>
  <si>
    <t>นาย ประเสริฐ ชาแจ้ง</t>
  </si>
  <si>
    <t>นาย อิทธิชัย ทัศจันทร์</t>
  </si>
  <si>
    <t>นาย วัสสพันธ์ ชินาธิปธนาศิริ</t>
  </si>
  <si>
    <t>นาย ชาติชาย กิมศิริ</t>
  </si>
  <si>
    <t>นาย นริศร์ ประนยานันทน์</t>
  </si>
  <si>
    <t>นาย ณรงค์ฤทธิ์ สิงห์พันธุ์</t>
  </si>
  <si>
    <t>นาย นิธิศ ศิริพิพัฒน์ไพศาล</t>
  </si>
  <si>
    <t>นาย รุ่ง คำโถ</t>
  </si>
  <si>
    <t>นาย สุชาติ ทิมแก้ว</t>
  </si>
  <si>
    <t>นาย เทียนชัย ปรีดา</t>
  </si>
  <si>
    <t>นาย สายชล พ่วงทอง</t>
  </si>
  <si>
    <t>นาย สมบัติ ลิบงามเลิศ</t>
  </si>
  <si>
    <t>นาย สมศักดิ์ จันทนะ</t>
  </si>
  <si>
    <t>นาย สละ เขตรเขื่อน</t>
  </si>
  <si>
    <t>นาย ตระกูล เชี่ยวเอี่ยมวัฒนา</t>
  </si>
  <si>
    <t>นาย มานพ วัฒนนราธร</t>
  </si>
  <si>
    <t>นายช่างสำรวจ</t>
  </si>
  <si>
    <t>นาย เขษม เนียมเนตร์</t>
  </si>
  <si>
    <t>นาย วรวุฒิ รุ่งสอาด</t>
  </si>
  <si>
    <t>นาง ละม่อม วรพุทธ</t>
  </si>
  <si>
    <t>นาย ธัญชยุด ศรีม่วง</t>
  </si>
  <si>
    <t>นาย อภิสิทธิ์ เลิศการค้าสุข</t>
  </si>
  <si>
    <t>นาย จักรพันธ์ กุมภะ</t>
  </si>
  <si>
    <t>นาย เสรี เกาะดี</t>
  </si>
  <si>
    <t>นาย ประสาท เสงี่ยมศักดิ์</t>
  </si>
  <si>
    <t>นาย สมยศ สุขถาวร</t>
  </si>
  <si>
    <t>นาย วิทยา วาสนารวยรุ่ง</t>
  </si>
  <si>
    <t>นาย ถวัลย์ สิงห์แก้ว</t>
  </si>
  <si>
    <t>นาย คำรณ ภารัตนวงศ์</t>
  </si>
  <si>
    <t>นาย มีชัย พลบถึง</t>
  </si>
  <si>
    <t>นาย สมชาย ขยันกิจ</t>
  </si>
  <si>
    <t>นาย ประดิษฐ์ เปรมใจ</t>
  </si>
  <si>
    <t>นาย อภิชาติ สงสะนะ</t>
  </si>
  <si>
    <t>นาย สุรศักดิ์ ไชยชนะ</t>
  </si>
  <si>
    <t>นาย สิทธิชัย จันทร์สกุล</t>
  </si>
  <si>
    <t>นาย อนันต์ ไม้แก้ว</t>
  </si>
  <si>
    <t>นาย สมชาย ฉิมแย้ม</t>
  </si>
  <si>
    <t>นาย อมรัตน์ บุญเล่า</t>
  </si>
  <si>
    <t>นาย อนุสรณ์ เนรกัณฐี</t>
  </si>
  <si>
    <t>นาย วีรวัฒน์ ศิวะบวร</t>
  </si>
  <si>
    <t>นาย อดิศักดิ์ บรรณสาร</t>
  </si>
  <si>
    <t>นาย ณัฐวุฒิ วิงวอน</t>
  </si>
  <si>
    <t>นาย เจริญ ขุนทอง</t>
  </si>
  <si>
    <t>นาย ธัญพิสิฐ พรมพิทักษ์</t>
  </si>
  <si>
    <t>นาย มณฑป ศรีทอง</t>
  </si>
  <si>
    <t>นาย อาคม ชาติกปริญญ์</t>
  </si>
  <si>
    <t>นาย สังวรณ์ บูรณะ</t>
  </si>
  <si>
    <t>นาย สงกรานต์ เกตุอรุณ</t>
  </si>
  <si>
    <t>นาย ปรีชา จิตติสังวร</t>
  </si>
  <si>
    <t>นาย วิพากย์ เตชเบญจรงค์</t>
  </si>
  <si>
    <t>นาย กฤษณะ เอี่ยมศิริ</t>
  </si>
  <si>
    <t>นาย เกียรติ อินทสงค์</t>
  </si>
  <si>
    <t>นาย ยงยุทธ มารยาท</t>
  </si>
  <si>
    <t>นาย พีรพัฒน์ ภักดีบุรี</t>
  </si>
  <si>
    <t>นาย จักรกฤษณ์ แสงกุหลาบ</t>
  </si>
  <si>
    <t>นาย สมเกียรติ โอภาส</t>
  </si>
  <si>
    <t>นาย อนุชิต ศีลสังวรณ์</t>
  </si>
  <si>
    <t>นาย อดิศร วงษ์พันธ์</t>
  </si>
  <si>
    <t>นาย ชัยภูมิ สุริโยภาส</t>
  </si>
  <si>
    <t>นาย ธันวา ศรีประสม</t>
  </si>
  <si>
    <t>นาย วรพงษ์ ผ่องจิตร</t>
  </si>
  <si>
    <t>นางสาว กัลพฤกษ์ จำนงค์ผล</t>
  </si>
  <si>
    <t>เจ้าพนักงานธุรการ</t>
  </si>
  <si>
    <t>ปฎิบัติงาน</t>
  </si>
  <si>
    <t>นาย อดิศร คงแก้ว</t>
  </si>
  <si>
    <t>นาย พรภิรมณ์ อุระแสง</t>
  </si>
  <si>
    <t>บรรจุเมื่อ 02/08/2553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</si>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</sst>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2">
      <selection activeCell="J7" sqref="J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TEXT(3230100460804,"0000000000000")</f>
        <v>3230100460804</v>
      </c>
      <c r="B7" t="s">
        <v>29</v>
      </c>
      <c r="C7" t="str">
        <f>TEXT(289,"0000000")</f>
        <v>0000289</v>
      </c>
      <c r="D7" t="s">
        <v>30</v>
      </c>
      <c r="E7" t="s">
        <v>31</v>
      </c>
      <c r="F7">
        <v>16720</v>
      </c>
      <c r="G7">
        <v>36020</v>
      </c>
      <c r="H7">
        <v>20350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16720</v>
      </c>
      <c r="P7" t="s">
        <v>0</v>
      </c>
      <c r="Q7" t="s">
        <v>0</v>
      </c>
    </row>
    <row r="8" spans="1:17" ht="14.25">
      <c r="A8" t="str">
        <f>TEXT(3929900127362,"0000000000000")</f>
        <v>3929900127362</v>
      </c>
      <c r="B8" t="s">
        <v>32</v>
      </c>
      <c r="C8" t="str">
        <f>TEXT(803,"0000000")</f>
        <v>0000803</v>
      </c>
      <c r="D8" t="s">
        <v>30</v>
      </c>
      <c r="E8" t="s">
        <v>31</v>
      </c>
      <c r="F8">
        <v>23680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23680</v>
      </c>
      <c r="P8" t="s">
        <v>0</v>
      </c>
      <c r="Q8" t="s">
        <v>0</v>
      </c>
    </row>
    <row r="9" spans="1:17" ht="14.25">
      <c r="A9" t="str">
        <f>TEXT(3650100918696,"0000000000000")</f>
        <v>3650100918696</v>
      </c>
      <c r="B9" t="s">
        <v>33</v>
      </c>
      <c r="C9" t="str">
        <f>TEXT(1640,"0000000")</f>
        <v>0001640</v>
      </c>
      <c r="D9" t="s">
        <v>30</v>
      </c>
      <c r="E9" t="s">
        <v>31</v>
      </c>
      <c r="F9">
        <v>20170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20170</v>
      </c>
      <c r="P9" t="s">
        <v>0</v>
      </c>
      <c r="Q9" t="s">
        <v>0</v>
      </c>
    </row>
    <row r="10" spans="1:17" ht="14.25">
      <c r="A10" t="str">
        <f>TEXT(3101200215838,"0000000000000")</f>
        <v>3101200215838</v>
      </c>
      <c r="B10" t="s">
        <v>34</v>
      </c>
      <c r="C10" t="str">
        <f>TEXT(1647,"0000000")</f>
        <v>0001647</v>
      </c>
      <c r="D10" t="s">
        <v>30</v>
      </c>
      <c r="E10" t="s">
        <v>31</v>
      </c>
      <c r="F10">
        <v>24440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24440</v>
      </c>
      <c r="P10" t="s">
        <v>0</v>
      </c>
      <c r="Q10" t="s">
        <v>0</v>
      </c>
    </row>
    <row r="11" spans="1:17" ht="14.25">
      <c r="A11" t="str">
        <f>TEXT(3450400260302,"0000000000000")</f>
        <v>3450400260302</v>
      </c>
      <c r="B11" t="s">
        <v>35</v>
      </c>
      <c r="C11" t="str">
        <f>TEXT(1649,"0000000")</f>
        <v>0001649</v>
      </c>
      <c r="D11" t="s">
        <v>30</v>
      </c>
      <c r="E11" t="s">
        <v>31</v>
      </c>
      <c r="F11">
        <v>19280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19280</v>
      </c>
      <c r="P11" t="s">
        <v>0</v>
      </c>
      <c r="Q11" t="s">
        <v>0</v>
      </c>
    </row>
    <row r="12" spans="1:17" ht="14.25">
      <c r="A12" t="str">
        <f>TEXT(3249900204959,"0000000000000")</f>
        <v>3249900204959</v>
      </c>
      <c r="B12" t="s">
        <v>36</v>
      </c>
      <c r="C12" t="str">
        <f>TEXT(1651,"0000000")</f>
        <v>0001651</v>
      </c>
      <c r="D12" t="s">
        <v>30</v>
      </c>
      <c r="E12" t="s">
        <v>31</v>
      </c>
      <c r="F12">
        <v>28490</v>
      </c>
      <c r="G12">
        <v>36020</v>
      </c>
      <c r="H12">
        <v>30600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28490</v>
      </c>
      <c r="P12" t="s">
        <v>0</v>
      </c>
      <c r="Q12" t="s">
        <v>0</v>
      </c>
    </row>
    <row r="13" spans="1:17" ht="14.25">
      <c r="A13" t="str">
        <f>TEXT(3240300324629,"0000000000000")</f>
        <v>3240300324629</v>
      </c>
      <c r="B13" t="s">
        <v>37</v>
      </c>
      <c r="C13" t="str">
        <f>TEXT(1836,"0000000")</f>
        <v>0001836</v>
      </c>
      <c r="D13" t="s">
        <v>30</v>
      </c>
      <c r="E13" t="s">
        <v>31</v>
      </c>
      <c r="F13">
        <v>29030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29030</v>
      </c>
      <c r="P13" t="s">
        <v>0</v>
      </c>
      <c r="Q13" t="s">
        <v>0</v>
      </c>
    </row>
    <row r="14" spans="1:17" ht="14.25">
      <c r="A14" t="str">
        <f>TEXT(3450700544730,"0000000000000")</f>
        <v>3450700544730</v>
      </c>
      <c r="B14" t="s">
        <v>38</v>
      </c>
      <c r="C14" t="str">
        <f>TEXT(1955,"0000000")</f>
        <v>0001955</v>
      </c>
      <c r="D14" t="s">
        <v>30</v>
      </c>
      <c r="E14" t="s">
        <v>31</v>
      </c>
      <c r="F14">
        <v>17960</v>
      </c>
      <c r="G14">
        <v>36020</v>
      </c>
      <c r="H14">
        <v>20350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17960</v>
      </c>
      <c r="P14" t="s">
        <v>0</v>
      </c>
      <c r="Q14" t="s">
        <v>0</v>
      </c>
    </row>
    <row r="15" spans="1:17" ht="14.25">
      <c r="A15" t="str">
        <f>TEXT(3529900309952,"0000000000000")</f>
        <v>3529900309952</v>
      </c>
      <c r="B15" t="s">
        <v>39</v>
      </c>
      <c r="C15" t="str">
        <f>TEXT(2115,"0000000")</f>
        <v>0002115</v>
      </c>
      <c r="D15" t="s">
        <v>30</v>
      </c>
      <c r="E15" t="s">
        <v>31</v>
      </c>
      <c r="F15">
        <v>35660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35660</v>
      </c>
      <c r="P15" t="s">
        <v>0</v>
      </c>
      <c r="Q15" t="s">
        <v>0</v>
      </c>
    </row>
    <row r="16" spans="1:17" ht="14.25">
      <c r="A16" t="str">
        <f>TEXT(3220500092845,"0000000000000")</f>
        <v>3220500092845</v>
      </c>
      <c r="B16" t="s">
        <v>40</v>
      </c>
      <c r="C16" t="str">
        <f>TEXT(2156,"0000000")</f>
        <v>0002156</v>
      </c>
      <c r="D16" t="s">
        <v>30</v>
      </c>
      <c r="E16" t="s">
        <v>31</v>
      </c>
      <c r="F16">
        <v>31070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31070</v>
      </c>
      <c r="P16" t="s">
        <v>0</v>
      </c>
      <c r="Q16" t="s">
        <v>0</v>
      </c>
    </row>
    <row r="17" spans="1:17" ht="14.25">
      <c r="A17" t="str">
        <f>TEXT(3549900123522,"0000000000000")</f>
        <v>3549900123522</v>
      </c>
      <c r="B17" t="s">
        <v>41</v>
      </c>
      <c r="C17" t="str">
        <f>TEXT(2508,"0000000")</f>
        <v>0002508</v>
      </c>
      <c r="D17" t="s">
        <v>30</v>
      </c>
      <c r="E17" t="s">
        <v>31</v>
      </c>
      <c r="F17">
        <v>33460</v>
      </c>
      <c r="G17">
        <v>36020</v>
      </c>
      <c r="H17">
        <v>30600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33460</v>
      </c>
      <c r="P17" t="s">
        <v>0</v>
      </c>
      <c r="Q17" t="s">
        <v>0</v>
      </c>
    </row>
    <row r="18" spans="1:17" ht="14.25">
      <c r="A18" t="str">
        <f>TEXT(3240200246162,"0000000000000")</f>
        <v>3240200246162</v>
      </c>
      <c r="B18" t="s">
        <v>42</v>
      </c>
      <c r="C18" t="str">
        <f>TEXT(2518,"0000000")</f>
        <v>0002518</v>
      </c>
      <c r="D18" t="s">
        <v>30</v>
      </c>
      <c r="E18" t="s">
        <v>31</v>
      </c>
      <c r="F18">
        <v>30090</v>
      </c>
      <c r="G18">
        <v>36020</v>
      </c>
      <c r="H18">
        <v>30600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30090</v>
      </c>
      <c r="P18" t="s">
        <v>0</v>
      </c>
      <c r="Q18" t="s">
        <v>0</v>
      </c>
    </row>
    <row r="19" spans="1:17" ht="14.25">
      <c r="A19" t="str">
        <f>TEXT(3230400245372,"0000000000000")</f>
        <v>3230400245372</v>
      </c>
      <c r="B19" t="s">
        <v>43</v>
      </c>
      <c r="C19" t="str">
        <f>TEXT(2520,"0000000")</f>
        <v>0002520</v>
      </c>
      <c r="D19" t="s">
        <v>30</v>
      </c>
      <c r="E19" t="s">
        <v>31</v>
      </c>
      <c r="F19">
        <v>30300</v>
      </c>
      <c r="G19">
        <v>36020</v>
      </c>
      <c r="H19">
        <v>30600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30300</v>
      </c>
      <c r="P19" t="s">
        <v>0</v>
      </c>
      <c r="Q19" t="s">
        <v>0</v>
      </c>
    </row>
    <row r="20" spans="1:17" ht="14.25">
      <c r="A20" t="str">
        <f>TEXT(5250500027632,"0000000000000")</f>
        <v>5250500027632</v>
      </c>
      <c r="B20" t="s">
        <v>44</v>
      </c>
      <c r="C20" t="str">
        <f>TEXT(2538,"0000000")</f>
        <v>0002538</v>
      </c>
      <c r="D20" t="s">
        <v>30</v>
      </c>
      <c r="E20" t="s">
        <v>31</v>
      </c>
      <c r="F20">
        <v>30820</v>
      </c>
      <c r="G20">
        <v>36020</v>
      </c>
      <c r="H20">
        <v>30600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30820</v>
      </c>
      <c r="P20" t="s">
        <v>0</v>
      </c>
      <c r="Q20" t="s">
        <v>0</v>
      </c>
    </row>
    <row r="21" spans="1:17" ht="14.25">
      <c r="A21" t="str">
        <f>TEXT(3509900390491,"0000000000000")</f>
        <v>3509900390491</v>
      </c>
      <c r="B21" t="s">
        <v>45</v>
      </c>
      <c r="C21" t="str">
        <f>TEXT(305,"0000000")</f>
        <v>0000305</v>
      </c>
      <c r="D21" t="s">
        <v>30</v>
      </c>
      <c r="E21" t="s">
        <v>46</v>
      </c>
      <c r="F21">
        <v>22220</v>
      </c>
      <c r="G21">
        <v>22220</v>
      </c>
      <c r="H21">
        <v>19950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22220</v>
      </c>
      <c r="P21" t="s">
        <v>0</v>
      </c>
      <c r="Q21" t="s">
        <v>0</v>
      </c>
    </row>
    <row r="22" spans="1:17" ht="14.25">
      <c r="A22" t="str">
        <f>TEXT(3349900390450,"0000000000000")</f>
        <v>3349900390450</v>
      </c>
      <c r="B22" t="s">
        <v>47</v>
      </c>
      <c r="C22" t="str">
        <f>TEXT(346,"0000000")</f>
        <v>0000346</v>
      </c>
      <c r="D22" t="s">
        <v>30</v>
      </c>
      <c r="E22" t="s">
        <v>46</v>
      </c>
      <c r="F22">
        <v>16040</v>
      </c>
      <c r="G22">
        <v>22220</v>
      </c>
      <c r="H22">
        <v>15390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16040</v>
      </c>
      <c r="P22" t="s">
        <v>0</v>
      </c>
      <c r="Q22" t="s">
        <v>0</v>
      </c>
    </row>
    <row r="23" spans="1:17" ht="14.25">
      <c r="A23" t="str">
        <f>TEXT(3320500167071,"0000000000000")</f>
        <v>3320500167071</v>
      </c>
      <c r="B23" t="s">
        <v>48</v>
      </c>
      <c r="C23" t="str">
        <f>TEXT(555,"0000000")</f>
        <v>0000555</v>
      </c>
      <c r="D23" t="s">
        <v>30</v>
      </c>
      <c r="E23" t="s">
        <v>46</v>
      </c>
      <c r="F23">
        <v>10770</v>
      </c>
      <c r="G23">
        <v>22220</v>
      </c>
      <c r="H23">
        <v>15390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10770</v>
      </c>
      <c r="P23" t="s">
        <v>0</v>
      </c>
      <c r="Q23" t="s">
        <v>49</v>
      </c>
    </row>
    <row r="24" spans="1:17" ht="14.25">
      <c r="A24" t="str">
        <f>TEXT(3330800383771,"0000000000000")</f>
        <v>3330800383771</v>
      </c>
      <c r="B24" t="s">
        <v>50</v>
      </c>
      <c r="C24" t="str">
        <f>TEXT(557,"0000000")</f>
        <v>0000557</v>
      </c>
      <c r="D24" t="s">
        <v>30</v>
      </c>
      <c r="E24" t="s">
        <v>46</v>
      </c>
      <c r="F24">
        <v>9770</v>
      </c>
      <c r="G24">
        <v>22220</v>
      </c>
      <c r="H24">
        <v>15390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9770</v>
      </c>
      <c r="P24" t="s">
        <v>0</v>
      </c>
      <c r="Q24" t="s">
        <v>0</v>
      </c>
    </row>
    <row r="25" spans="1:17" ht="14.25">
      <c r="A25" t="str">
        <f>TEXT(3100904981391,"0000000000000")</f>
        <v>3100904981391</v>
      </c>
      <c r="B25" t="s">
        <v>51</v>
      </c>
      <c r="C25" t="str">
        <f>TEXT(1826,"0000000")</f>
        <v>0001826</v>
      </c>
      <c r="D25" t="s">
        <v>30</v>
      </c>
      <c r="E25" t="s">
        <v>46</v>
      </c>
      <c r="F25">
        <v>22220</v>
      </c>
      <c r="G25">
        <v>22220</v>
      </c>
      <c r="H25">
        <v>19950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22220</v>
      </c>
      <c r="P25" t="s">
        <v>0</v>
      </c>
      <c r="Q25" t="s">
        <v>0</v>
      </c>
    </row>
    <row r="26" spans="1:17" ht="14.25">
      <c r="A26" t="str">
        <f>TEXT(3650900447434,"0000000000000")</f>
        <v>3650900447434</v>
      </c>
      <c r="B26" t="s">
        <v>52</v>
      </c>
      <c r="C26" t="str">
        <f>TEXT(1827,"0000000")</f>
        <v>0001827</v>
      </c>
      <c r="D26" t="s">
        <v>30</v>
      </c>
      <c r="E26" t="s">
        <v>46</v>
      </c>
      <c r="F26">
        <v>9620</v>
      </c>
      <c r="G26">
        <v>22220</v>
      </c>
      <c r="H26">
        <v>15390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9620</v>
      </c>
      <c r="P26" t="s">
        <v>0</v>
      </c>
      <c r="Q26" t="s">
        <v>0</v>
      </c>
    </row>
    <row r="27" spans="1:17" ht="14.25">
      <c r="A27" t="str">
        <f>TEXT(3220600203592,"0000000000000")</f>
        <v>3220600203592</v>
      </c>
      <c r="B27" t="s">
        <v>53</v>
      </c>
      <c r="C27" t="str">
        <f>TEXT(1957,"0000000")</f>
        <v>0001957</v>
      </c>
      <c r="D27" t="s">
        <v>30</v>
      </c>
      <c r="E27" t="s">
        <v>46</v>
      </c>
      <c r="F27">
        <v>9980</v>
      </c>
      <c r="G27">
        <v>22220</v>
      </c>
      <c r="H27">
        <v>15390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9980</v>
      </c>
      <c r="P27" t="s">
        <v>0</v>
      </c>
      <c r="Q27" t="s">
        <v>0</v>
      </c>
    </row>
    <row r="28" spans="1:17" ht="14.25">
      <c r="A28" t="str">
        <f>TEXT(3120600432665,"0000000000000")</f>
        <v>3120600432665</v>
      </c>
      <c r="B28" t="s">
        <v>54</v>
      </c>
      <c r="C28" t="str">
        <f>TEXT(409,"0000000")</f>
        <v>0000409</v>
      </c>
      <c r="D28" t="s">
        <v>55</v>
      </c>
      <c r="E28" t="s">
        <v>56</v>
      </c>
      <c r="F28">
        <v>35120</v>
      </c>
      <c r="G28">
        <v>47450</v>
      </c>
      <c r="H28">
        <v>39440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35120</v>
      </c>
      <c r="P28" t="s">
        <v>0</v>
      </c>
      <c r="Q28" t="s">
        <v>0</v>
      </c>
    </row>
    <row r="29" spans="1:17" ht="14.25">
      <c r="A29" t="str">
        <f>TEXT(3710600664919,"0000000000000")</f>
        <v>3710600664919</v>
      </c>
      <c r="B29" t="s">
        <v>57</v>
      </c>
      <c r="C29" t="str">
        <f>TEXT(801,"0000000")</f>
        <v>0000801</v>
      </c>
      <c r="D29" t="s">
        <v>55</v>
      </c>
      <c r="E29" t="s">
        <v>56</v>
      </c>
      <c r="F29">
        <v>33940</v>
      </c>
      <c r="G29">
        <v>47450</v>
      </c>
      <c r="H29">
        <v>39440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33940</v>
      </c>
      <c r="P29" t="s">
        <v>0</v>
      </c>
      <c r="Q29" t="s">
        <v>0</v>
      </c>
    </row>
    <row r="30" spans="1:17" ht="14.25">
      <c r="A30" t="str">
        <f>TEXT(3530800215991,"0000000000000")</f>
        <v>3530800215991</v>
      </c>
      <c r="B30" t="s">
        <v>58</v>
      </c>
      <c r="C30" t="str">
        <f>TEXT(1653,"0000000")</f>
        <v>0001653</v>
      </c>
      <c r="D30" t="s">
        <v>55</v>
      </c>
      <c r="E30" t="s">
        <v>56</v>
      </c>
      <c r="F30">
        <v>30210</v>
      </c>
      <c r="G30">
        <v>47450</v>
      </c>
      <c r="H30">
        <v>28270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30210</v>
      </c>
      <c r="P30" t="s">
        <v>0</v>
      </c>
      <c r="Q30" t="s">
        <v>0</v>
      </c>
    </row>
    <row r="31" spans="1:17" ht="14.25">
      <c r="A31" t="str">
        <f>TEXT(3249900234581,"0000000000000")</f>
        <v>3249900234581</v>
      </c>
      <c r="B31" t="s">
        <v>59</v>
      </c>
      <c r="C31" t="str">
        <f>TEXT(2064,"0000000")</f>
        <v>0002064</v>
      </c>
      <c r="D31" t="s">
        <v>55</v>
      </c>
      <c r="E31" t="s">
        <v>56</v>
      </c>
      <c r="F31">
        <v>37600</v>
      </c>
      <c r="G31">
        <v>47450</v>
      </c>
      <c r="H31">
        <v>39440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37600</v>
      </c>
      <c r="P31" t="s">
        <v>0</v>
      </c>
      <c r="Q31" t="s">
        <v>0</v>
      </c>
    </row>
    <row r="32" spans="1:17" ht="14.25">
      <c r="A32" t="str">
        <f>TEXT(3240200085541,"0000000000000")</f>
        <v>3240200085541</v>
      </c>
      <c r="B32" t="s">
        <v>60</v>
      </c>
      <c r="C32" t="str">
        <f>TEXT(2510,"0000000")</f>
        <v>0002510</v>
      </c>
      <c r="D32" t="s">
        <v>55</v>
      </c>
      <c r="E32" t="s">
        <v>56</v>
      </c>
      <c r="F32">
        <v>38000</v>
      </c>
      <c r="G32">
        <v>47450</v>
      </c>
      <c r="H32">
        <v>39440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38000</v>
      </c>
      <c r="P32" t="s">
        <v>0</v>
      </c>
      <c r="Q32" t="s">
        <v>0</v>
      </c>
    </row>
    <row r="33" spans="1:17" ht="14.25">
      <c r="A33" t="str">
        <f>TEXT(3240100120914,"0000000000000")</f>
        <v>3240100120914</v>
      </c>
      <c r="B33" t="s">
        <v>61</v>
      </c>
      <c r="C33" t="str">
        <f>TEXT(2514,"0000000")</f>
        <v>0002514</v>
      </c>
      <c r="D33" t="s">
        <v>55</v>
      </c>
      <c r="E33" t="s">
        <v>56</v>
      </c>
      <c r="F33">
        <v>36940</v>
      </c>
      <c r="G33">
        <v>47450</v>
      </c>
      <c r="H33">
        <v>39440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36940</v>
      </c>
      <c r="P33" t="s">
        <v>0</v>
      </c>
      <c r="Q33" t="s">
        <v>0</v>
      </c>
    </row>
    <row r="34" spans="1:17" ht="14.25">
      <c r="A34" t="str">
        <f>TEXT(3250600136895,"0000000000000")</f>
        <v>3250600136895</v>
      </c>
      <c r="B34" t="s">
        <v>62</v>
      </c>
      <c r="C34" t="str">
        <f>TEXT(2536,"0000000")</f>
        <v>0002536</v>
      </c>
      <c r="D34" t="s">
        <v>55</v>
      </c>
      <c r="E34" t="s">
        <v>56</v>
      </c>
      <c r="F34">
        <v>38240</v>
      </c>
      <c r="G34">
        <v>47450</v>
      </c>
      <c r="H34">
        <v>39440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38240</v>
      </c>
      <c r="P34" t="s">
        <v>0</v>
      </c>
      <c r="Q34" t="s">
        <v>0</v>
      </c>
    </row>
    <row r="35" spans="1:17" ht="14.25">
      <c r="A35" t="str">
        <f>TEXT(3200500303951,"0000000000000")</f>
        <v>3200500303951</v>
      </c>
      <c r="B35" t="s">
        <v>63</v>
      </c>
      <c r="C35" t="str">
        <f>TEXT(2604,"0000000")</f>
        <v>0002604</v>
      </c>
      <c r="D35" t="s">
        <v>55</v>
      </c>
      <c r="E35" t="s">
        <v>56</v>
      </c>
      <c r="F35">
        <v>34530</v>
      </c>
      <c r="G35">
        <v>47450</v>
      </c>
      <c r="H35">
        <v>39440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34530</v>
      </c>
      <c r="P35" t="s">
        <v>0</v>
      </c>
      <c r="Q35" t="s">
        <v>0</v>
      </c>
    </row>
    <row r="36" spans="1:17" ht="14.25">
      <c r="A36" t="str">
        <f>TEXT(3229700024523,"0000000000000")</f>
        <v>3229700024523</v>
      </c>
      <c r="B36" t="s">
        <v>64</v>
      </c>
      <c r="C36" t="str">
        <f>TEXT(290,"0000000")</f>
        <v>0000290</v>
      </c>
      <c r="D36" t="s">
        <v>55</v>
      </c>
      <c r="E36" t="s">
        <v>65</v>
      </c>
      <c r="F36">
        <v>30040</v>
      </c>
      <c r="G36">
        <v>33540</v>
      </c>
      <c r="H36">
        <v>27710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30040</v>
      </c>
      <c r="P36" t="s">
        <v>0</v>
      </c>
      <c r="Q36" t="s">
        <v>0</v>
      </c>
    </row>
    <row r="37" spans="1:17" ht="14.25">
      <c r="A37" t="str">
        <f>TEXT(3101501644452,"0000000000000")</f>
        <v>3101501644452</v>
      </c>
      <c r="B37" t="s">
        <v>66</v>
      </c>
      <c r="C37" t="str">
        <f>TEXT(313,"0000000")</f>
        <v>0000313</v>
      </c>
      <c r="D37" t="s">
        <v>55</v>
      </c>
      <c r="E37" t="s">
        <v>65</v>
      </c>
      <c r="F37">
        <v>29650</v>
      </c>
      <c r="G37">
        <v>33540</v>
      </c>
      <c r="H37">
        <v>27710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29650</v>
      </c>
      <c r="P37" t="s">
        <v>0</v>
      </c>
      <c r="Q37" t="s">
        <v>0</v>
      </c>
    </row>
    <row r="38" spans="1:17" ht="14.25">
      <c r="A38" t="str">
        <f>TEXT(3240600042025,"0000000000000")</f>
        <v>3240600042025</v>
      </c>
      <c r="B38" t="s">
        <v>67</v>
      </c>
      <c r="C38" t="str">
        <f>TEXT(566,"0000000")</f>
        <v>0000566</v>
      </c>
      <c r="D38" t="s">
        <v>55</v>
      </c>
      <c r="E38" t="s">
        <v>65</v>
      </c>
      <c r="F38">
        <v>30040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30040</v>
      </c>
      <c r="P38" t="s">
        <v>0</v>
      </c>
      <c r="Q38" t="s">
        <v>0</v>
      </c>
    </row>
    <row r="39" spans="1:17" ht="14.25">
      <c r="A39" t="str">
        <f>TEXT(3140100301880,"0000000000000")</f>
        <v>3140100301880</v>
      </c>
      <c r="B39" t="s">
        <v>68</v>
      </c>
      <c r="C39" t="str">
        <f>TEXT(1635,"0000000")</f>
        <v>0001635</v>
      </c>
      <c r="D39" t="s">
        <v>55</v>
      </c>
      <c r="E39" t="s">
        <v>65</v>
      </c>
      <c r="F39">
        <v>21820</v>
      </c>
      <c r="G39">
        <v>33540</v>
      </c>
      <c r="H39">
        <v>16030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21820</v>
      </c>
      <c r="P39" t="s">
        <v>0</v>
      </c>
      <c r="Q39" t="s">
        <v>0</v>
      </c>
    </row>
    <row r="40" spans="1:17" ht="14.25">
      <c r="A40" t="str">
        <f>TEXT(3102101743489,"0000000000000")</f>
        <v>3102101743489</v>
      </c>
      <c r="B40" t="s">
        <v>69</v>
      </c>
      <c r="C40" t="str">
        <f>TEXT(1643,"0000000")</f>
        <v>0001643</v>
      </c>
      <c r="D40" t="s">
        <v>55</v>
      </c>
      <c r="E40" t="s">
        <v>65</v>
      </c>
      <c r="F40">
        <v>24660</v>
      </c>
      <c r="G40">
        <v>33540</v>
      </c>
      <c r="H40">
        <v>27710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24660</v>
      </c>
      <c r="P40" t="s">
        <v>0</v>
      </c>
      <c r="Q40" t="s">
        <v>0</v>
      </c>
    </row>
    <row r="41" spans="1:17" ht="14.25">
      <c r="A41" t="str">
        <f>TEXT(3549900123662,"0000000000000")</f>
        <v>3549900123662</v>
      </c>
      <c r="B41" t="s">
        <v>70</v>
      </c>
      <c r="C41" t="str">
        <f>TEXT(1645,"0000000")</f>
        <v>0001645</v>
      </c>
      <c r="D41" t="s">
        <v>55</v>
      </c>
      <c r="E41" t="s">
        <v>65</v>
      </c>
      <c r="F41">
        <v>24940</v>
      </c>
      <c r="G41">
        <v>33540</v>
      </c>
      <c r="H41">
        <v>27710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24940</v>
      </c>
      <c r="P41" t="s">
        <v>0</v>
      </c>
      <c r="Q41" t="s">
        <v>0</v>
      </c>
    </row>
    <row r="42" spans="1:17" ht="14.25">
      <c r="A42" t="str">
        <f>TEXT(3749900251162,"0000000000000")</f>
        <v>3749900251162</v>
      </c>
      <c r="B42" t="s">
        <v>71</v>
      </c>
      <c r="C42" t="str">
        <f>TEXT(1650,"0000000")</f>
        <v>0001650</v>
      </c>
      <c r="D42" t="s">
        <v>55</v>
      </c>
      <c r="E42" t="s">
        <v>65</v>
      </c>
      <c r="F42">
        <v>23180</v>
      </c>
      <c r="G42">
        <v>33540</v>
      </c>
      <c r="H42">
        <v>27710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23180</v>
      </c>
      <c r="P42" t="s">
        <v>0</v>
      </c>
      <c r="Q42" t="s">
        <v>0</v>
      </c>
    </row>
    <row r="43" spans="1:17" ht="14.25">
      <c r="A43" t="str">
        <f>TEXT(3100501588993,"0000000000000")</f>
        <v>3100501588993</v>
      </c>
      <c r="B43" t="s">
        <v>72</v>
      </c>
      <c r="C43" t="str">
        <f>TEXT(1821,"0000000")</f>
        <v>0001821</v>
      </c>
      <c r="D43" t="s">
        <v>55</v>
      </c>
      <c r="E43" t="s">
        <v>65</v>
      </c>
      <c r="F43">
        <v>29650</v>
      </c>
      <c r="G43">
        <v>33540</v>
      </c>
      <c r="H43">
        <v>27710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29650</v>
      </c>
      <c r="P43" t="s">
        <v>0</v>
      </c>
      <c r="Q43" t="s">
        <v>0</v>
      </c>
    </row>
    <row r="44" spans="1:17" ht="14.25">
      <c r="A44" t="str">
        <f>TEXT(3600700589278,"0000000000000")</f>
        <v>3600700589278</v>
      </c>
      <c r="B44" t="s">
        <v>73</v>
      </c>
      <c r="C44" t="str">
        <f>TEXT(1822,"0000000")</f>
        <v>0001822</v>
      </c>
      <c r="D44" t="s">
        <v>55</v>
      </c>
      <c r="E44" t="s">
        <v>65</v>
      </c>
      <c r="F44">
        <v>23610</v>
      </c>
      <c r="G44">
        <v>33540</v>
      </c>
      <c r="H44">
        <v>27710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23610</v>
      </c>
      <c r="P44" t="s">
        <v>0</v>
      </c>
      <c r="Q44" t="s">
        <v>0</v>
      </c>
    </row>
    <row r="45" spans="1:17" ht="14.25">
      <c r="A45" t="str">
        <f>TEXT(3200500143181,"0000000000000")</f>
        <v>3200500143181</v>
      </c>
      <c r="B45" t="s">
        <v>74</v>
      </c>
      <c r="C45" t="str">
        <f>TEXT(1823,"0000000")</f>
        <v>0001823</v>
      </c>
      <c r="D45" t="s">
        <v>55</v>
      </c>
      <c r="E45" t="s">
        <v>65</v>
      </c>
      <c r="F45">
        <v>30590</v>
      </c>
      <c r="G45">
        <v>33540</v>
      </c>
      <c r="H45">
        <v>27710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30590</v>
      </c>
      <c r="P45" t="s">
        <v>0</v>
      </c>
      <c r="Q45" t="s">
        <v>0</v>
      </c>
    </row>
    <row r="46" spans="1:17" ht="14.25">
      <c r="A46" t="str">
        <f>TEXT(3130500061568,"0000000000000")</f>
        <v>3130500061568</v>
      </c>
      <c r="B46" t="s">
        <v>75</v>
      </c>
      <c r="C46" t="str">
        <f>TEXT(1824,"0000000")</f>
        <v>0001824</v>
      </c>
      <c r="D46" t="s">
        <v>55</v>
      </c>
      <c r="E46" t="s">
        <v>65</v>
      </c>
      <c r="F46">
        <v>19710</v>
      </c>
      <c r="G46">
        <v>33540</v>
      </c>
      <c r="H46">
        <v>16030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19710</v>
      </c>
      <c r="P46" t="s">
        <v>0</v>
      </c>
      <c r="Q46" t="s">
        <v>0</v>
      </c>
    </row>
    <row r="47" spans="1:17" ht="14.25">
      <c r="A47" t="str">
        <f>TEXT(3700400930488,"0000000000000")</f>
        <v>3700400930488</v>
      </c>
      <c r="B47" t="s">
        <v>76</v>
      </c>
      <c r="C47" t="str">
        <f>TEXT(1828,"0000000")</f>
        <v>0001828</v>
      </c>
      <c r="D47" t="s">
        <v>55</v>
      </c>
      <c r="E47" t="s">
        <v>65</v>
      </c>
      <c r="F47">
        <v>21240</v>
      </c>
      <c r="G47">
        <v>33540</v>
      </c>
      <c r="H47">
        <v>16030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21240</v>
      </c>
      <c r="P47" t="s">
        <v>0</v>
      </c>
      <c r="Q47" t="s">
        <v>0</v>
      </c>
    </row>
    <row r="48" spans="1:17" ht="14.25">
      <c r="A48" t="str">
        <f>TEXT(3240100120965,"0000000000000")</f>
        <v>3240100120965</v>
      </c>
      <c r="B48" t="s">
        <v>77</v>
      </c>
      <c r="C48" t="str">
        <f>TEXT(1829,"0000000")</f>
        <v>0001829</v>
      </c>
      <c r="D48" t="s">
        <v>55</v>
      </c>
      <c r="E48" t="s">
        <v>65</v>
      </c>
      <c r="F48">
        <v>21510</v>
      </c>
      <c r="G48">
        <v>33540</v>
      </c>
      <c r="H48">
        <v>16030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21510</v>
      </c>
      <c r="P48" t="s">
        <v>0</v>
      </c>
      <c r="Q48" t="s">
        <v>0</v>
      </c>
    </row>
    <row r="49" spans="1:17" ht="14.25">
      <c r="A49" t="str">
        <f>TEXT(3760200091555,"0000000000000")</f>
        <v>3760200091555</v>
      </c>
      <c r="B49" t="s">
        <v>78</v>
      </c>
      <c r="C49" t="str">
        <f>TEXT(1830,"0000000")</f>
        <v>0001830</v>
      </c>
      <c r="D49" t="s">
        <v>55</v>
      </c>
      <c r="E49" t="s">
        <v>65</v>
      </c>
      <c r="F49">
        <v>24250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24250</v>
      </c>
      <c r="P49" t="s">
        <v>0</v>
      </c>
      <c r="Q49" t="s">
        <v>0</v>
      </c>
    </row>
    <row r="50" spans="1:17" ht="14.25">
      <c r="A50" t="str">
        <f>TEXT(3170300241848,"0000000000000")</f>
        <v>3170300241848</v>
      </c>
      <c r="B50" t="s">
        <v>79</v>
      </c>
      <c r="C50" t="str">
        <f>TEXT(1832,"0000000")</f>
        <v>0001832</v>
      </c>
      <c r="D50" t="s">
        <v>55</v>
      </c>
      <c r="E50" t="s">
        <v>65</v>
      </c>
      <c r="F50">
        <v>21460</v>
      </c>
      <c r="G50">
        <v>33540</v>
      </c>
      <c r="H50">
        <v>16030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21460</v>
      </c>
      <c r="P50" t="s">
        <v>0</v>
      </c>
      <c r="Q50" t="s">
        <v>0</v>
      </c>
    </row>
    <row r="51" spans="1:17" ht="14.25">
      <c r="A51" t="str">
        <f>TEXT(3710600328722,"0000000000000")</f>
        <v>3710600328722</v>
      </c>
      <c r="B51" t="s">
        <v>80</v>
      </c>
      <c r="C51" t="str">
        <f>TEXT(1833,"0000000")</f>
        <v>0001833</v>
      </c>
      <c r="D51" t="s">
        <v>55</v>
      </c>
      <c r="E51" t="s">
        <v>65</v>
      </c>
      <c r="F51">
        <v>29850</v>
      </c>
      <c r="G51">
        <v>33540</v>
      </c>
      <c r="H51">
        <v>27710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29850</v>
      </c>
      <c r="P51" t="s">
        <v>0</v>
      </c>
      <c r="Q51" t="s">
        <v>0</v>
      </c>
    </row>
    <row r="52" spans="1:17" ht="14.25">
      <c r="A52" t="str">
        <f>TEXT(3549900162609,"0000000000000")</f>
        <v>3549900162609</v>
      </c>
      <c r="B52" t="s">
        <v>81</v>
      </c>
      <c r="C52" t="str">
        <f>TEXT(1835,"0000000")</f>
        <v>0001835</v>
      </c>
      <c r="D52" t="s">
        <v>55</v>
      </c>
      <c r="E52" t="s">
        <v>65</v>
      </c>
      <c r="F52">
        <v>30260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30260</v>
      </c>
      <c r="P52" t="s">
        <v>0</v>
      </c>
      <c r="Q52" t="s">
        <v>0</v>
      </c>
    </row>
    <row r="53" spans="1:17" ht="14.25">
      <c r="A53" t="str">
        <f>TEXT(3250400119903,"0000000000000")</f>
        <v>3250400119903</v>
      </c>
      <c r="B53" t="s">
        <v>82</v>
      </c>
      <c r="C53" t="str">
        <f>TEXT(1859,"0000000")</f>
        <v>0001859</v>
      </c>
      <c r="D53" t="s">
        <v>55</v>
      </c>
      <c r="E53" t="s">
        <v>65</v>
      </c>
      <c r="F53">
        <v>19830</v>
      </c>
      <c r="G53">
        <v>33540</v>
      </c>
      <c r="H53">
        <v>16030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19830</v>
      </c>
      <c r="P53" t="s">
        <v>0</v>
      </c>
      <c r="Q53" t="s">
        <v>0</v>
      </c>
    </row>
    <row r="54" spans="1:17" ht="14.25">
      <c r="A54" t="str">
        <f>TEXT(3102101926770,"0000000000000")</f>
        <v>3102101926770</v>
      </c>
      <c r="B54" t="s">
        <v>83</v>
      </c>
      <c r="C54" t="str">
        <f>TEXT(1954,"0000000")</f>
        <v>0001954</v>
      </c>
      <c r="D54" t="s">
        <v>84</v>
      </c>
      <c r="E54" t="s">
        <v>65</v>
      </c>
      <c r="F54">
        <v>30040</v>
      </c>
      <c r="G54">
        <v>33540</v>
      </c>
      <c r="H54">
        <v>27710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30040</v>
      </c>
      <c r="P54" t="s">
        <v>0</v>
      </c>
      <c r="Q54" t="s">
        <v>0</v>
      </c>
    </row>
    <row r="55" spans="1:17" ht="14.25">
      <c r="A55" t="str">
        <f>TEXT(3120200580411,"0000000000000")</f>
        <v>3120200580411</v>
      </c>
      <c r="B55" t="s">
        <v>85</v>
      </c>
      <c r="C55" t="str">
        <f>TEXT(1956,"0000000")</f>
        <v>0001956</v>
      </c>
      <c r="D55" t="s">
        <v>55</v>
      </c>
      <c r="E55" t="s">
        <v>65</v>
      </c>
      <c r="F55">
        <v>29850</v>
      </c>
      <c r="G55">
        <v>33540</v>
      </c>
      <c r="H55">
        <v>27710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29850</v>
      </c>
      <c r="P55" t="s">
        <v>0</v>
      </c>
      <c r="Q55" t="s">
        <v>0</v>
      </c>
    </row>
    <row r="56" spans="1:17" ht="14.25">
      <c r="A56" t="str">
        <f>TEXT(3580400037815,"0000000000000")</f>
        <v>3580400037815</v>
      </c>
      <c r="B56" t="s">
        <v>86</v>
      </c>
      <c r="C56" t="str">
        <f>TEXT(1961,"0000000")</f>
        <v>0001961</v>
      </c>
      <c r="D56" t="s">
        <v>84</v>
      </c>
      <c r="E56" t="s">
        <v>65</v>
      </c>
      <c r="F56">
        <v>29850</v>
      </c>
      <c r="G56">
        <v>33540</v>
      </c>
      <c r="H56">
        <v>27710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29850</v>
      </c>
      <c r="P56" t="s">
        <v>0</v>
      </c>
      <c r="Q56" t="s">
        <v>0</v>
      </c>
    </row>
    <row r="57" spans="1:17" ht="14.25">
      <c r="A57" t="str">
        <f>TEXT(3360600546511,"0000000000000")</f>
        <v>3360600546511</v>
      </c>
      <c r="B57" t="s">
        <v>87</v>
      </c>
      <c r="C57" t="str">
        <f>TEXT(1962,"0000000")</f>
        <v>0001962</v>
      </c>
      <c r="D57" t="s">
        <v>84</v>
      </c>
      <c r="E57" t="s">
        <v>65</v>
      </c>
      <c r="F57">
        <v>16270</v>
      </c>
      <c r="G57">
        <v>33540</v>
      </c>
      <c r="H57">
        <v>16030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16270</v>
      </c>
      <c r="P57" t="s">
        <v>0</v>
      </c>
      <c r="Q57" t="s">
        <v>0</v>
      </c>
    </row>
    <row r="58" spans="1:17" ht="14.25">
      <c r="A58" t="str">
        <f>TEXT(3739900067710,"0000000000000")</f>
        <v>3739900067710</v>
      </c>
      <c r="B58" t="s">
        <v>88</v>
      </c>
      <c r="C58" t="str">
        <f>TEXT(2138,"0000000")</f>
        <v>0002138</v>
      </c>
      <c r="D58" t="s">
        <v>55</v>
      </c>
      <c r="E58" t="s">
        <v>65</v>
      </c>
      <c r="F58">
        <v>20080</v>
      </c>
      <c r="G58">
        <v>33540</v>
      </c>
      <c r="H58">
        <v>16030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20080</v>
      </c>
      <c r="P58" t="s">
        <v>0</v>
      </c>
      <c r="Q58" t="s">
        <v>0</v>
      </c>
    </row>
    <row r="59" spans="1:17" ht="14.25">
      <c r="A59" t="str">
        <f>TEXT(3259900103842,"0000000000000")</f>
        <v>3259900103842</v>
      </c>
      <c r="B59" t="s">
        <v>89</v>
      </c>
      <c r="C59" t="str">
        <f>TEXT(2153,"0000000")</f>
        <v>0002153</v>
      </c>
      <c r="D59" t="s">
        <v>55</v>
      </c>
      <c r="E59" t="s">
        <v>65</v>
      </c>
      <c r="F59">
        <v>20080</v>
      </c>
      <c r="G59">
        <v>33540</v>
      </c>
      <c r="H59">
        <v>16030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20080</v>
      </c>
      <c r="P59" t="s">
        <v>0</v>
      </c>
      <c r="Q59" t="s">
        <v>0</v>
      </c>
    </row>
    <row r="60" spans="1:17" ht="14.25">
      <c r="A60" t="str">
        <f>TEXT(3230100331541,"0000000000000")</f>
        <v>3230100331541</v>
      </c>
      <c r="B60" t="s">
        <v>90</v>
      </c>
      <c r="C60" t="str">
        <f>TEXT(2158,"0000000")</f>
        <v>0002158</v>
      </c>
      <c r="D60" t="s">
        <v>55</v>
      </c>
      <c r="E60" t="s">
        <v>65</v>
      </c>
      <c r="F60">
        <v>18900</v>
      </c>
      <c r="G60">
        <v>33540</v>
      </c>
      <c r="H60">
        <v>16030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18900</v>
      </c>
      <c r="P60" t="s">
        <v>0</v>
      </c>
      <c r="Q60" t="s">
        <v>0</v>
      </c>
    </row>
    <row r="61" spans="1:17" ht="14.25">
      <c r="A61" t="str">
        <f>TEXT(3250800011158,"0000000000000")</f>
        <v>3250800011158</v>
      </c>
      <c r="B61" t="s">
        <v>91</v>
      </c>
      <c r="C61" t="str">
        <f>TEXT(2159,"0000000")</f>
        <v>0002159</v>
      </c>
      <c r="D61" t="s">
        <v>55</v>
      </c>
      <c r="E61" t="s">
        <v>65</v>
      </c>
      <c r="F61">
        <v>24000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24000</v>
      </c>
      <c r="P61" t="s">
        <v>0</v>
      </c>
      <c r="Q61" t="s">
        <v>0</v>
      </c>
    </row>
    <row r="62" spans="1:17" ht="14.25">
      <c r="A62" t="str">
        <f>TEXT(3310700663462,"0000000000000")</f>
        <v>3310700663462</v>
      </c>
      <c r="B62" t="s">
        <v>92</v>
      </c>
      <c r="C62" t="str">
        <f>TEXT(2166,"0000000")</f>
        <v>0002166</v>
      </c>
      <c r="D62" t="s">
        <v>55</v>
      </c>
      <c r="E62" t="s">
        <v>65</v>
      </c>
      <c r="F62">
        <v>19490</v>
      </c>
      <c r="G62">
        <v>33540</v>
      </c>
      <c r="H62">
        <v>16030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19490</v>
      </c>
      <c r="P62" t="s">
        <v>0</v>
      </c>
      <c r="Q62" t="s">
        <v>0</v>
      </c>
    </row>
    <row r="63" spans="1:17" ht="14.25">
      <c r="A63" t="str">
        <f>TEXT(3549900123654,"0000000000000")</f>
        <v>3549900123654</v>
      </c>
      <c r="B63" t="s">
        <v>93</v>
      </c>
      <c r="C63" t="str">
        <f>TEXT(2167,"0000000")</f>
        <v>0002167</v>
      </c>
      <c r="D63" t="s">
        <v>55</v>
      </c>
      <c r="E63" t="s">
        <v>65</v>
      </c>
      <c r="F63">
        <v>24050</v>
      </c>
      <c r="G63">
        <v>33540</v>
      </c>
      <c r="H63">
        <v>27710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24050</v>
      </c>
      <c r="P63" t="s">
        <v>0</v>
      </c>
      <c r="Q63" t="s">
        <v>0</v>
      </c>
    </row>
    <row r="64" spans="1:17" ht="14.25">
      <c r="A64" t="str">
        <f>TEXT(3251200096307,"0000000000000")</f>
        <v>3251200096307</v>
      </c>
      <c r="B64" t="s">
        <v>94</v>
      </c>
      <c r="C64" t="str">
        <f>TEXT(2171,"0000000")</f>
        <v>0002171</v>
      </c>
      <c r="D64" t="s">
        <v>55</v>
      </c>
      <c r="E64" t="s">
        <v>65</v>
      </c>
      <c r="F64">
        <v>24440</v>
      </c>
      <c r="G64">
        <v>33540</v>
      </c>
      <c r="H64">
        <v>27710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24440</v>
      </c>
      <c r="P64" t="s">
        <v>0</v>
      </c>
      <c r="Q64" t="s">
        <v>0</v>
      </c>
    </row>
    <row r="65" spans="1:17" ht="14.25">
      <c r="A65" t="str">
        <f>TEXT(3249800010486,"0000000000000")</f>
        <v>3249800010486</v>
      </c>
      <c r="B65" t="s">
        <v>95</v>
      </c>
      <c r="C65" t="str">
        <f>TEXT(2172,"0000000")</f>
        <v>0002172</v>
      </c>
      <c r="D65" t="s">
        <v>55</v>
      </c>
      <c r="E65" t="s">
        <v>65</v>
      </c>
      <c r="F65">
        <v>29490</v>
      </c>
      <c r="G65">
        <v>33540</v>
      </c>
      <c r="H65">
        <v>27710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29490</v>
      </c>
      <c r="P65" t="s">
        <v>0</v>
      </c>
      <c r="Q65" t="s">
        <v>0</v>
      </c>
    </row>
    <row r="66" spans="1:17" ht="14.25">
      <c r="A66" t="str">
        <f>TEXT(3101400048536,"0000000000000")</f>
        <v>3101400048536</v>
      </c>
      <c r="B66" t="s">
        <v>96</v>
      </c>
      <c r="C66" t="str">
        <f>TEXT(2519,"0000000")</f>
        <v>0002519</v>
      </c>
      <c r="D66" t="s">
        <v>55</v>
      </c>
      <c r="E66" t="s">
        <v>65</v>
      </c>
      <c r="F66">
        <v>29850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29850</v>
      </c>
      <c r="P66" t="s">
        <v>0</v>
      </c>
      <c r="Q66" t="s">
        <v>0</v>
      </c>
    </row>
    <row r="67" spans="1:17" ht="14.25">
      <c r="A67" t="str">
        <f>TEXT(3120300095400,"0000000000000")</f>
        <v>3120300095400</v>
      </c>
      <c r="B67" t="s">
        <v>97</v>
      </c>
      <c r="C67" t="str">
        <f>TEXT(2521,"0000000")</f>
        <v>0002521</v>
      </c>
      <c r="D67" t="s">
        <v>55</v>
      </c>
      <c r="E67" t="s">
        <v>65</v>
      </c>
      <c r="F67">
        <v>30040</v>
      </c>
      <c r="G67">
        <v>33540</v>
      </c>
      <c r="H67">
        <v>27710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30040</v>
      </c>
      <c r="P67" t="s">
        <v>0</v>
      </c>
      <c r="Q67" t="s">
        <v>0</v>
      </c>
    </row>
    <row r="68" spans="1:17" ht="14.25">
      <c r="A68" t="str">
        <f>TEXT(3240600425676,"0000000000000")</f>
        <v>3240600425676</v>
      </c>
      <c r="B68" t="s">
        <v>98</v>
      </c>
      <c r="C68" t="str">
        <f>TEXT(2522,"0000000")</f>
        <v>0002522</v>
      </c>
      <c r="D68" t="s">
        <v>55</v>
      </c>
      <c r="E68" t="s">
        <v>65</v>
      </c>
      <c r="F68">
        <v>30260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30260</v>
      </c>
      <c r="P68" t="s">
        <v>0</v>
      </c>
      <c r="Q68" t="s">
        <v>0</v>
      </c>
    </row>
    <row r="69" spans="1:17" ht="14.25">
      <c r="A69" t="str">
        <f>TEXT(3240500037828,"0000000000000")</f>
        <v>3240500037828</v>
      </c>
      <c r="B69" t="s">
        <v>99</v>
      </c>
      <c r="C69" t="str">
        <f>TEXT(2523,"0000000")</f>
        <v>0002523</v>
      </c>
      <c r="D69" t="s">
        <v>55</v>
      </c>
      <c r="E69" t="s">
        <v>65</v>
      </c>
      <c r="F69">
        <v>30260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30260</v>
      </c>
      <c r="P69" t="s">
        <v>0</v>
      </c>
      <c r="Q69" t="s">
        <v>0</v>
      </c>
    </row>
    <row r="70" spans="1:17" ht="14.25">
      <c r="A70" t="str">
        <f>TEXT(3240200076291,"0000000000000")</f>
        <v>3240200076291</v>
      </c>
      <c r="B70" t="s">
        <v>100</v>
      </c>
      <c r="C70" t="str">
        <f>TEXT(2524,"0000000")</f>
        <v>0002524</v>
      </c>
      <c r="D70" t="s">
        <v>55</v>
      </c>
      <c r="E70" t="s">
        <v>65</v>
      </c>
      <c r="F70">
        <v>29850</v>
      </c>
      <c r="G70">
        <v>33540</v>
      </c>
      <c r="H70">
        <v>27710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29850</v>
      </c>
      <c r="P70" t="s">
        <v>0</v>
      </c>
      <c r="Q70" t="s">
        <v>0</v>
      </c>
    </row>
    <row r="71" spans="1:17" ht="14.25">
      <c r="A71" t="str">
        <f>TEXT(3730101502531,"0000000000000")</f>
        <v>3730101502531</v>
      </c>
      <c r="B71" t="s">
        <v>101</v>
      </c>
      <c r="C71" t="str">
        <f>TEXT(2526,"0000000")</f>
        <v>0002526</v>
      </c>
      <c r="D71" t="s">
        <v>55</v>
      </c>
      <c r="E71" t="s">
        <v>65</v>
      </c>
      <c r="F71">
        <v>30040</v>
      </c>
      <c r="G71">
        <v>33540</v>
      </c>
      <c r="H71">
        <v>27710</v>
      </c>
      <c r="K71">
        <f aca="true" t="shared" si="10" ref="K71:K101">ROUNDUP(($H71*$J71/100),-1)</f>
        <v>0</v>
      </c>
      <c r="L71">
        <f aca="true" t="shared" si="11" ref="L71:L101">IF($F71+$K71&lt;=$G71,$K71,$G71-$F71)</f>
        <v>0</v>
      </c>
      <c r="M71">
        <f aca="true" t="shared" si="12" ref="M71:M101">IF($F71+$K71&lt;=$G71,0,($H71*$J71/100)-$L71)</f>
        <v>0</v>
      </c>
      <c r="N71">
        <f aca="true" t="shared" si="13" ref="N71:N101">$L71+$M71</f>
        <v>0</v>
      </c>
      <c r="O71">
        <f aca="true" t="shared" si="14" ref="O71:O101">IF($F71+$K71&lt;=$G71,$F71+$K71,$G71)</f>
        <v>30040</v>
      </c>
      <c r="P71" t="s">
        <v>0</v>
      </c>
      <c r="Q71" t="s">
        <v>0</v>
      </c>
    </row>
    <row r="72" spans="1:17" ht="14.25">
      <c r="A72" t="str">
        <f>TEXT(3909900774767,"0000000000000")</f>
        <v>3909900774767</v>
      </c>
      <c r="B72" t="s">
        <v>102</v>
      </c>
      <c r="C72" t="str">
        <f>TEXT(2527,"0000000")</f>
        <v>0002527</v>
      </c>
      <c r="D72" t="s">
        <v>55</v>
      </c>
      <c r="E72" t="s">
        <v>65</v>
      </c>
      <c r="F72">
        <v>30810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30810</v>
      </c>
      <c r="P72" t="s">
        <v>0</v>
      </c>
      <c r="Q72" t="s">
        <v>0</v>
      </c>
    </row>
    <row r="73" spans="1:17" ht="14.25">
      <c r="A73" t="str">
        <f>TEXT(3100700838671,"0000000000000")</f>
        <v>3100700838671</v>
      </c>
      <c r="B73" t="s">
        <v>103</v>
      </c>
      <c r="C73" t="str">
        <f>TEXT(2540,"0000000")</f>
        <v>0002540</v>
      </c>
      <c r="D73" t="s">
        <v>55</v>
      </c>
      <c r="E73" t="s">
        <v>65</v>
      </c>
      <c r="F73">
        <v>29850</v>
      </c>
      <c r="G73">
        <v>33540</v>
      </c>
      <c r="H73">
        <v>27710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29850</v>
      </c>
      <c r="P73" t="s">
        <v>0</v>
      </c>
      <c r="Q73" t="s">
        <v>0</v>
      </c>
    </row>
    <row r="74" spans="1:17" ht="14.25">
      <c r="A74" t="str">
        <f>TEXT(3659900102273,"0000000000000")</f>
        <v>3659900102273</v>
      </c>
      <c r="B74" t="s">
        <v>104</v>
      </c>
      <c r="C74" t="str">
        <f>TEXT(2843,"0000000")</f>
        <v>0002843</v>
      </c>
      <c r="D74" t="s">
        <v>55</v>
      </c>
      <c r="E74" t="s">
        <v>65</v>
      </c>
      <c r="F74">
        <v>22110</v>
      </c>
      <c r="G74">
        <v>33540</v>
      </c>
      <c r="H74">
        <v>27710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22110</v>
      </c>
      <c r="P74" t="s">
        <v>0</v>
      </c>
      <c r="Q74" t="s">
        <v>0</v>
      </c>
    </row>
    <row r="75" spans="1:17" ht="14.25">
      <c r="A75" t="str">
        <f>TEXT(3259900016389,"0000000000000")</f>
        <v>3259900016389</v>
      </c>
      <c r="B75" t="s">
        <v>105</v>
      </c>
      <c r="C75" t="str">
        <f>TEXT(2962,"0000000")</f>
        <v>0002962</v>
      </c>
      <c r="D75" t="s">
        <v>55</v>
      </c>
      <c r="E75" t="s">
        <v>65</v>
      </c>
      <c r="F75">
        <v>24440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24440</v>
      </c>
      <c r="P75" t="s">
        <v>0</v>
      </c>
      <c r="Q75" t="s">
        <v>0</v>
      </c>
    </row>
    <row r="76" spans="1:17" ht="14.25">
      <c r="A76" t="str">
        <f>TEXT(3240600106864,"0000000000000")</f>
        <v>3240600106864</v>
      </c>
      <c r="B76" t="s">
        <v>106</v>
      </c>
      <c r="C76" t="str">
        <f>TEXT(2963,"0000000")</f>
        <v>0002963</v>
      </c>
      <c r="D76" t="s">
        <v>55</v>
      </c>
      <c r="E76" t="s">
        <v>65</v>
      </c>
      <c r="F76">
        <v>22750</v>
      </c>
      <c r="G76">
        <v>33540</v>
      </c>
      <c r="H76">
        <v>27710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22750</v>
      </c>
      <c r="P76" t="s">
        <v>0</v>
      </c>
      <c r="Q76" t="s">
        <v>0</v>
      </c>
    </row>
    <row r="77" spans="1:17" ht="14.25">
      <c r="A77" t="str">
        <f>TEXT(3102100226120,"0000000000000")</f>
        <v>3102100226120</v>
      </c>
      <c r="B77" t="s">
        <v>107</v>
      </c>
      <c r="C77" t="str">
        <f>TEXT(2964,"0000000")</f>
        <v>0002964</v>
      </c>
      <c r="D77" t="s">
        <v>55</v>
      </c>
      <c r="E77" t="s">
        <v>65</v>
      </c>
      <c r="F77">
        <v>22950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22950</v>
      </c>
      <c r="P77" t="s">
        <v>0</v>
      </c>
      <c r="Q77" t="s">
        <v>0</v>
      </c>
    </row>
    <row r="78" spans="1:17" ht="14.25">
      <c r="A78" t="str">
        <f>TEXT(3251200104652,"0000000000000")</f>
        <v>3251200104652</v>
      </c>
      <c r="B78" t="s">
        <v>108</v>
      </c>
      <c r="C78" t="str">
        <f>TEXT(2965,"0000000")</f>
        <v>0002965</v>
      </c>
      <c r="D78" t="s">
        <v>55</v>
      </c>
      <c r="E78" t="s">
        <v>65</v>
      </c>
      <c r="F78">
        <v>26010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26010</v>
      </c>
      <c r="P78" t="s">
        <v>0</v>
      </c>
      <c r="Q78" t="s">
        <v>0</v>
      </c>
    </row>
    <row r="79" spans="1:17" ht="14.25">
      <c r="A79" t="str">
        <f>TEXT(3240400015954,"0000000000000")</f>
        <v>3240400015954</v>
      </c>
      <c r="B79" t="s">
        <v>109</v>
      </c>
      <c r="C79" t="str">
        <f>TEXT(2966,"0000000")</f>
        <v>0002966</v>
      </c>
      <c r="D79" t="s">
        <v>55</v>
      </c>
      <c r="E79" t="s">
        <v>65</v>
      </c>
      <c r="F79">
        <v>19130</v>
      </c>
      <c r="G79">
        <v>33540</v>
      </c>
      <c r="H79">
        <v>16030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19130</v>
      </c>
      <c r="P79" t="s">
        <v>0</v>
      </c>
      <c r="Q79" t="s">
        <v>0</v>
      </c>
    </row>
    <row r="80" spans="1:17" ht="14.25">
      <c r="A80" t="str">
        <f>TEXT(3909900292801,"0000000000000")</f>
        <v>3909900292801</v>
      </c>
      <c r="B80" t="s">
        <v>110</v>
      </c>
      <c r="C80" t="str">
        <f>TEXT(2967,"0000000")</f>
        <v>0002967</v>
      </c>
      <c r="D80" t="s">
        <v>55</v>
      </c>
      <c r="E80" t="s">
        <v>65</v>
      </c>
      <c r="F80">
        <v>18560</v>
      </c>
      <c r="G80">
        <v>33540</v>
      </c>
      <c r="H80">
        <v>16030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18560</v>
      </c>
      <c r="P80" t="s">
        <v>0</v>
      </c>
      <c r="Q80" t="s">
        <v>0</v>
      </c>
    </row>
    <row r="81" spans="1:17" ht="14.25">
      <c r="A81" t="str">
        <f>TEXT(3549900162676,"0000000000000")</f>
        <v>3549900162676</v>
      </c>
      <c r="B81" t="s">
        <v>111</v>
      </c>
      <c r="C81" t="str">
        <f>TEXT(2968,"0000000")</f>
        <v>0002968</v>
      </c>
      <c r="D81" t="s">
        <v>55</v>
      </c>
      <c r="E81" t="s">
        <v>65</v>
      </c>
      <c r="F81">
        <v>24440</v>
      </c>
      <c r="G81">
        <v>33540</v>
      </c>
      <c r="H81">
        <v>27710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24440</v>
      </c>
      <c r="P81" t="s">
        <v>0</v>
      </c>
      <c r="Q81" t="s">
        <v>0</v>
      </c>
    </row>
    <row r="82" spans="1:17" ht="14.25">
      <c r="A82" t="str">
        <f>TEXT(3140500098143,"0000000000000")</f>
        <v>3140500098143</v>
      </c>
      <c r="B82" t="s">
        <v>112</v>
      </c>
      <c r="C82" t="str">
        <f>TEXT(2969,"0000000")</f>
        <v>0002969</v>
      </c>
      <c r="D82" t="s">
        <v>55</v>
      </c>
      <c r="E82" t="s">
        <v>65</v>
      </c>
      <c r="F82">
        <v>21120</v>
      </c>
      <c r="G82">
        <v>33540</v>
      </c>
      <c r="H82">
        <v>16030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21120</v>
      </c>
      <c r="P82" t="s">
        <v>0</v>
      </c>
      <c r="Q82" t="s">
        <v>0</v>
      </c>
    </row>
    <row r="83" spans="1:17" ht="14.25">
      <c r="A83" t="str">
        <f>TEXT(3101600066538,"0000000000000")</f>
        <v>3101600066538</v>
      </c>
      <c r="B83" t="s">
        <v>113</v>
      </c>
      <c r="C83" t="str">
        <f>TEXT(2970,"0000000")</f>
        <v>0002970</v>
      </c>
      <c r="D83" t="s">
        <v>55</v>
      </c>
      <c r="E83" t="s">
        <v>65</v>
      </c>
      <c r="F83">
        <v>29490</v>
      </c>
      <c r="G83">
        <v>33540</v>
      </c>
      <c r="H83">
        <v>27710</v>
      </c>
      <c r="K83">
        <f t="shared" si="10"/>
        <v>0</v>
      </c>
      <c r="L83">
        <f t="shared" si="11"/>
        <v>0</v>
      </c>
      <c r="M83">
        <f t="shared" si="12"/>
        <v>0</v>
      </c>
      <c r="N83">
        <f t="shared" si="13"/>
        <v>0</v>
      </c>
      <c r="O83">
        <f t="shared" si="14"/>
        <v>29490</v>
      </c>
      <c r="P83" t="s">
        <v>0</v>
      </c>
      <c r="Q83" t="s">
        <v>0</v>
      </c>
    </row>
    <row r="84" spans="1:17" ht="14.25">
      <c r="A84" t="str">
        <f>TEXT(5102499019310,"0000000000000")</f>
        <v>5102499019310</v>
      </c>
      <c r="B84" t="s">
        <v>114</v>
      </c>
      <c r="C84" t="str">
        <f>TEXT(2971,"0000000")</f>
        <v>0002971</v>
      </c>
      <c r="D84" t="s">
        <v>55</v>
      </c>
      <c r="E84" t="s">
        <v>65</v>
      </c>
      <c r="F84">
        <v>26200</v>
      </c>
      <c r="G84">
        <v>33540</v>
      </c>
      <c r="H84">
        <v>27710</v>
      </c>
      <c r="K84">
        <f t="shared" si="10"/>
        <v>0</v>
      </c>
      <c r="L84">
        <f t="shared" si="11"/>
        <v>0</v>
      </c>
      <c r="M84">
        <f t="shared" si="12"/>
        <v>0</v>
      </c>
      <c r="N84">
        <f t="shared" si="13"/>
        <v>0</v>
      </c>
      <c r="O84">
        <f t="shared" si="14"/>
        <v>26200</v>
      </c>
      <c r="P84" t="s">
        <v>0</v>
      </c>
      <c r="Q84" t="s">
        <v>0</v>
      </c>
    </row>
    <row r="85" spans="1:17" ht="14.25">
      <c r="A85" t="str">
        <f>TEXT(3240900104085,"0000000000000")</f>
        <v>3240900104085</v>
      </c>
      <c r="B85" t="s">
        <v>115</v>
      </c>
      <c r="C85" t="str">
        <f>TEXT(2972,"0000000")</f>
        <v>0002972</v>
      </c>
      <c r="D85" t="s">
        <v>55</v>
      </c>
      <c r="E85" t="s">
        <v>65</v>
      </c>
      <c r="F85">
        <v>22770</v>
      </c>
      <c r="G85">
        <v>33540</v>
      </c>
      <c r="H85">
        <v>27710</v>
      </c>
      <c r="K85">
        <f t="shared" si="10"/>
        <v>0</v>
      </c>
      <c r="L85">
        <f t="shared" si="11"/>
        <v>0</v>
      </c>
      <c r="M85">
        <f t="shared" si="12"/>
        <v>0</v>
      </c>
      <c r="N85">
        <f t="shared" si="13"/>
        <v>0</v>
      </c>
      <c r="O85">
        <f t="shared" si="14"/>
        <v>22770</v>
      </c>
      <c r="P85" t="s">
        <v>0</v>
      </c>
      <c r="Q85" t="s">
        <v>0</v>
      </c>
    </row>
    <row r="86" spans="1:17" ht="14.25">
      <c r="A86" t="str">
        <f>TEXT(3219900245558,"0000000000000")</f>
        <v>3219900245558</v>
      </c>
      <c r="B86" t="s">
        <v>116</v>
      </c>
      <c r="C86" t="str">
        <f>TEXT(2973,"0000000")</f>
        <v>0002973</v>
      </c>
      <c r="D86" t="s">
        <v>55</v>
      </c>
      <c r="E86" t="s">
        <v>65</v>
      </c>
      <c r="F86">
        <v>24250</v>
      </c>
      <c r="G86">
        <v>33540</v>
      </c>
      <c r="H86">
        <v>27710</v>
      </c>
      <c r="K86">
        <f t="shared" si="10"/>
        <v>0</v>
      </c>
      <c r="L86">
        <f t="shared" si="11"/>
        <v>0</v>
      </c>
      <c r="M86">
        <f t="shared" si="12"/>
        <v>0</v>
      </c>
      <c r="N86">
        <f t="shared" si="13"/>
        <v>0</v>
      </c>
      <c r="O86">
        <f t="shared" si="14"/>
        <v>24250</v>
      </c>
      <c r="P86" t="s">
        <v>0</v>
      </c>
      <c r="Q86" t="s">
        <v>0</v>
      </c>
    </row>
    <row r="87" spans="1:17" ht="14.25">
      <c r="A87" t="str">
        <f>TEXT(3240100048539,"0000000000000")</f>
        <v>3240100048539</v>
      </c>
      <c r="B87" t="s">
        <v>117</v>
      </c>
      <c r="C87" t="str">
        <f>TEXT(2975,"0000000")</f>
        <v>0002975</v>
      </c>
      <c r="D87" t="s">
        <v>55</v>
      </c>
      <c r="E87" t="s">
        <v>65</v>
      </c>
      <c r="F87">
        <v>24050</v>
      </c>
      <c r="G87">
        <v>33540</v>
      </c>
      <c r="H87">
        <v>27710</v>
      </c>
      <c r="K87">
        <f t="shared" si="10"/>
        <v>0</v>
      </c>
      <c r="L87">
        <f t="shared" si="11"/>
        <v>0</v>
      </c>
      <c r="M87">
        <f t="shared" si="12"/>
        <v>0</v>
      </c>
      <c r="N87">
        <f t="shared" si="13"/>
        <v>0</v>
      </c>
      <c r="O87">
        <f t="shared" si="14"/>
        <v>24050</v>
      </c>
      <c r="P87" t="s">
        <v>0</v>
      </c>
      <c r="Q87" t="s">
        <v>0</v>
      </c>
    </row>
    <row r="88" spans="1:17" ht="14.25">
      <c r="A88" t="str">
        <f>TEXT(3240500310389,"0000000000000")</f>
        <v>3240500310389</v>
      </c>
      <c r="B88" t="s">
        <v>118</v>
      </c>
      <c r="C88" t="str">
        <f>TEXT(2976,"0000000")</f>
        <v>0002976</v>
      </c>
      <c r="D88" t="s">
        <v>55</v>
      </c>
      <c r="E88" t="s">
        <v>65</v>
      </c>
      <c r="F88">
        <v>18330</v>
      </c>
      <c r="G88">
        <v>33540</v>
      </c>
      <c r="H88">
        <v>16030</v>
      </c>
      <c r="K88">
        <f t="shared" si="10"/>
        <v>0</v>
      </c>
      <c r="L88">
        <f t="shared" si="11"/>
        <v>0</v>
      </c>
      <c r="M88">
        <f t="shared" si="12"/>
        <v>0</v>
      </c>
      <c r="N88">
        <f t="shared" si="13"/>
        <v>0</v>
      </c>
      <c r="O88">
        <f t="shared" si="14"/>
        <v>18330</v>
      </c>
      <c r="P88" t="s">
        <v>0</v>
      </c>
      <c r="Q88" t="s">
        <v>0</v>
      </c>
    </row>
    <row r="89" spans="1:17" ht="14.25">
      <c r="A89" t="str">
        <f>TEXT(3249900315441,"0000000000000")</f>
        <v>3249900315441</v>
      </c>
      <c r="B89" t="s">
        <v>119</v>
      </c>
      <c r="C89" t="str">
        <f>TEXT(2977,"0000000")</f>
        <v>0002977</v>
      </c>
      <c r="D89" t="s">
        <v>55</v>
      </c>
      <c r="E89" t="s">
        <v>65</v>
      </c>
      <c r="F89">
        <v>20880</v>
      </c>
      <c r="G89">
        <v>33540</v>
      </c>
      <c r="H89">
        <v>16030</v>
      </c>
      <c r="K89">
        <f t="shared" si="10"/>
        <v>0</v>
      </c>
      <c r="L89">
        <f t="shared" si="11"/>
        <v>0</v>
      </c>
      <c r="M89">
        <f t="shared" si="12"/>
        <v>0</v>
      </c>
      <c r="N89">
        <f t="shared" si="13"/>
        <v>0</v>
      </c>
      <c r="O89">
        <f t="shared" si="14"/>
        <v>20880</v>
      </c>
      <c r="P89" t="s">
        <v>0</v>
      </c>
      <c r="Q89" t="s">
        <v>0</v>
      </c>
    </row>
    <row r="90" spans="1:17" ht="14.25">
      <c r="A90" t="str">
        <f>TEXT(3660400054671,"0000000000000")</f>
        <v>3660400054671</v>
      </c>
      <c r="B90" t="s">
        <v>120</v>
      </c>
      <c r="C90" t="str">
        <f>TEXT(2978,"0000000")</f>
        <v>0002978</v>
      </c>
      <c r="D90" t="s">
        <v>55</v>
      </c>
      <c r="E90" t="s">
        <v>65</v>
      </c>
      <c r="F90">
        <v>29850</v>
      </c>
      <c r="G90">
        <v>33540</v>
      </c>
      <c r="H90">
        <v>27710</v>
      </c>
      <c r="K90">
        <f t="shared" si="10"/>
        <v>0</v>
      </c>
      <c r="L90">
        <f t="shared" si="11"/>
        <v>0</v>
      </c>
      <c r="M90">
        <f t="shared" si="12"/>
        <v>0</v>
      </c>
      <c r="N90">
        <f t="shared" si="13"/>
        <v>0</v>
      </c>
      <c r="O90">
        <f t="shared" si="14"/>
        <v>29850</v>
      </c>
      <c r="P90" t="s">
        <v>0</v>
      </c>
      <c r="Q90" t="s">
        <v>0</v>
      </c>
    </row>
    <row r="91" spans="1:17" ht="14.25">
      <c r="A91" t="str">
        <f>TEXT(3100201817342,"0000000000000")</f>
        <v>3100201817342</v>
      </c>
      <c r="B91" t="s">
        <v>121</v>
      </c>
      <c r="C91" t="str">
        <f>TEXT(2980,"0000000")</f>
        <v>0002980</v>
      </c>
      <c r="D91" t="s">
        <v>55</v>
      </c>
      <c r="E91" t="s">
        <v>65</v>
      </c>
      <c r="F91">
        <v>21110</v>
      </c>
      <c r="G91">
        <v>33540</v>
      </c>
      <c r="H91">
        <v>16030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O91">
        <f t="shared" si="14"/>
        <v>21110</v>
      </c>
      <c r="P91" t="s">
        <v>0</v>
      </c>
      <c r="Q91" t="s">
        <v>0</v>
      </c>
    </row>
    <row r="92" spans="1:17" ht="14.25">
      <c r="A92" t="str">
        <f>TEXT(3710500154226,"0000000000000")</f>
        <v>3710500154226</v>
      </c>
      <c r="B92" t="s">
        <v>122</v>
      </c>
      <c r="C92" t="str">
        <f>TEXT(2981,"0000000")</f>
        <v>0002981</v>
      </c>
      <c r="D92" t="s">
        <v>55</v>
      </c>
      <c r="E92" t="s">
        <v>65</v>
      </c>
      <c r="F92">
        <v>24440</v>
      </c>
      <c r="G92">
        <v>33540</v>
      </c>
      <c r="H92">
        <v>27710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O92">
        <f t="shared" si="14"/>
        <v>24440</v>
      </c>
      <c r="P92" t="s">
        <v>0</v>
      </c>
      <c r="Q92" t="s">
        <v>0</v>
      </c>
    </row>
    <row r="93" spans="1:17" ht="14.25">
      <c r="A93" t="str">
        <f>TEXT(3170600093861,"0000000000000")</f>
        <v>3170600093861</v>
      </c>
      <c r="B93" t="s">
        <v>123</v>
      </c>
      <c r="C93" t="str">
        <f>TEXT(2982,"0000000")</f>
        <v>0002982</v>
      </c>
      <c r="D93" t="s">
        <v>55</v>
      </c>
      <c r="E93" t="s">
        <v>65</v>
      </c>
      <c r="F93">
        <v>20080</v>
      </c>
      <c r="G93">
        <v>33540</v>
      </c>
      <c r="H93">
        <v>16030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O93">
        <f t="shared" si="14"/>
        <v>20080</v>
      </c>
      <c r="P93" t="s">
        <v>0</v>
      </c>
      <c r="Q93" t="s">
        <v>0</v>
      </c>
    </row>
    <row r="94" spans="1:17" ht="14.25">
      <c r="A94" t="str">
        <f>TEXT(3220100038525,"0000000000000")</f>
        <v>3220100038525</v>
      </c>
      <c r="B94" t="s">
        <v>124</v>
      </c>
      <c r="C94" t="str">
        <f>TEXT(2983,"0000000")</f>
        <v>0002983</v>
      </c>
      <c r="D94" t="s">
        <v>55</v>
      </c>
      <c r="E94" t="s">
        <v>65</v>
      </c>
      <c r="F94">
        <v>21810</v>
      </c>
      <c r="G94">
        <v>33540</v>
      </c>
      <c r="H94">
        <v>16030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O94">
        <f t="shared" si="14"/>
        <v>21810</v>
      </c>
      <c r="P94" t="s">
        <v>0</v>
      </c>
      <c r="Q94" t="s">
        <v>0</v>
      </c>
    </row>
    <row r="95" spans="1:17" ht="14.25">
      <c r="A95" t="str">
        <f>TEXT(3250300237076,"0000000000000")</f>
        <v>3250300237076</v>
      </c>
      <c r="B95" t="s">
        <v>125</v>
      </c>
      <c r="C95" t="str">
        <f>TEXT(2984,"0000000")</f>
        <v>0002984</v>
      </c>
      <c r="D95" t="s">
        <v>55</v>
      </c>
      <c r="E95" t="s">
        <v>65</v>
      </c>
      <c r="F95">
        <v>18790</v>
      </c>
      <c r="G95">
        <v>33540</v>
      </c>
      <c r="H95">
        <v>16030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O95">
        <f t="shared" si="14"/>
        <v>18790</v>
      </c>
      <c r="P95" t="s">
        <v>0</v>
      </c>
      <c r="Q95" t="s">
        <v>0</v>
      </c>
    </row>
    <row r="96" spans="1:17" ht="14.25">
      <c r="A96" t="str">
        <f>TEXT(3229800036418,"0000000000000")</f>
        <v>3229800036418</v>
      </c>
      <c r="B96" t="s">
        <v>126</v>
      </c>
      <c r="C96" t="str">
        <f>TEXT(2985,"0000000")</f>
        <v>0002985</v>
      </c>
      <c r="D96" t="s">
        <v>55</v>
      </c>
      <c r="E96" t="s">
        <v>65</v>
      </c>
      <c r="F96">
        <v>21460</v>
      </c>
      <c r="G96">
        <v>33540</v>
      </c>
      <c r="H96">
        <v>16030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O96">
        <f t="shared" si="14"/>
        <v>21460</v>
      </c>
      <c r="P96" t="s">
        <v>0</v>
      </c>
      <c r="Q96" t="s">
        <v>0</v>
      </c>
    </row>
    <row r="97" spans="1:17" ht="14.25">
      <c r="A97" t="str">
        <f>TEXT(3220600285033,"0000000000000")</f>
        <v>3220600285033</v>
      </c>
      <c r="B97" t="s">
        <v>127</v>
      </c>
      <c r="C97" t="str">
        <f>TEXT(2986,"0000000")</f>
        <v>0002986</v>
      </c>
      <c r="D97" t="s">
        <v>55</v>
      </c>
      <c r="E97" t="s">
        <v>65</v>
      </c>
      <c r="F97">
        <v>23380</v>
      </c>
      <c r="G97">
        <v>33540</v>
      </c>
      <c r="H97">
        <v>27710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O97">
        <f t="shared" si="14"/>
        <v>23380</v>
      </c>
      <c r="P97" t="s">
        <v>0</v>
      </c>
      <c r="Q97" t="s">
        <v>0</v>
      </c>
    </row>
    <row r="98" spans="1:17" ht="14.25">
      <c r="A98" t="str">
        <f>TEXT(3100202998278,"0000000000000")</f>
        <v>3100202998278</v>
      </c>
      <c r="B98" t="s">
        <v>128</v>
      </c>
      <c r="C98" t="str">
        <f>TEXT(2987,"0000000")</f>
        <v>0002987</v>
      </c>
      <c r="D98" t="s">
        <v>55</v>
      </c>
      <c r="E98" t="s">
        <v>65</v>
      </c>
      <c r="F98">
        <v>24440</v>
      </c>
      <c r="G98">
        <v>33540</v>
      </c>
      <c r="H98">
        <v>27710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O98">
        <f t="shared" si="14"/>
        <v>24440</v>
      </c>
      <c r="P98" t="s">
        <v>0</v>
      </c>
      <c r="Q98" t="s">
        <v>0</v>
      </c>
    </row>
    <row r="99" spans="1:17" ht="14.25">
      <c r="A99" t="str">
        <f>TEXT(1200200009920,"0000000000000")</f>
        <v>1200200009920</v>
      </c>
      <c r="B99" t="s">
        <v>129</v>
      </c>
      <c r="C99" t="str">
        <f>TEXT(209,"0000000")</f>
        <v>0000209</v>
      </c>
      <c r="D99" t="s">
        <v>130</v>
      </c>
      <c r="E99" t="s">
        <v>131</v>
      </c>
      <c r="F99">
        <v>7080</v>
      </c>
      <c r="G99">
        <v>18190</v>
      </c>
      <c r="H99">
        <v>10790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O99">
        <f t="shared" si="14"/>
        <v>7080</v>
      </c>
      <c r="P99" t="s">
        <v>0</v>
      </c>
      <c r="Q99" t="s">
        <v>0</v>
      </c>
    </row>
    <row r="100" spans="1:17" ht="14.25">
      <c r="A100" t="str">
        <f>TEXT(3730200707807,"0000000000000")</f>
        <v>3730200707807</v>
      </c>
      <c r="B100" t="s">
        <v>132</v>
      </c>
      <c r="C100" t="str">
        <f>TEXT(1964,"0000000")</f>
        <v>0001964</v>
      </c>
      <c r="D100" t="s">
        <v>84</v>
      </c>
      <c r="E100" t="s">
        <v>131</v>
      </c>
      <c r="F100">
        <v>10290</v>
      </c>
      <c r="G100">
        <v>18190</v>
      </c>
      <c r="H100">
        <v>10790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O100">
        <f t="shared" si="14"/>
        <v>10290</v>
      </c>
      <c r="P100" t="s">
        <v>0</v>
      </c>
      <c r="Q100" t="s">
        <v>0</v>
      </c>
    </row>
    <row r="101" spans="1:17" ht="14.25">
      <c r="A101" t="str">
        <f>TEXT(3470600410332,"0000000000000")</f>
        <v>3470600410332</v>
      </c>
      <c r="B101" t="s">
        <v>133</v>
      </c>
      <c r="C101" t="str">
        <f>TEXT(2988,"0000000")</f>
        <v>0002988</v>
      </c>
      <c r="D101" t="s">
        <v>55</v>
      </c>
      <c r="E101" t="s">
        <v>131</v>
      </c>
      <c r="F101">
        <v>11870</v>
      </c>
      <c r="G101">
        <v>18190</v>
      </c>
      <c r="H101">
        <v>10790</v>
      </c>
      <c r="J101">
        <f>VALUE(0)</f>
        <v>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O101">
        <f t="shared" si="14"/>
        <v>11870</v>
      </c>
      <c r="P101" t="s">
        <v>0</v>
      </c>
      <c r="Q101" t="s">
        <v>134</v>
      </c>
    </row>
    <row r="102" spans="12:15" ht="14.25">
      <c r="L102" t="s">
        <v>135</v>
      </c>
      <c r="N102">
        <f>SUM($N7:$N101)</f>
        <v>0</v>
      </c>
      <c r="O102">
        <v>2387410</v>
      </c>
    </row>
    <row r="103" spans="12:14" ht="14.25">
      <c r="L103" t="s">
        <v>136</v>
      </c>
      <c r="N103">
        <v>68500</v>
      </c>
    </row>
    <row r="104" ht="14.25">
      <c r="N104">
        <f>$N103-$N102</f>
        <v>68500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2010-12-03T05:22:19Z</dcterms:created>
  <dcterms:modified xsi:type="dcterms:W3CDTF">2010-12-13T03:20:14Z</dcterms:modified>
  <cp:category/>
  <cp:version/>
  <cp:contentType/>
  <cp:contentStatus/>
</cp:coreProperties>
</file>