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10" sheetId="1" r:id="rId1"/>
  </sheets>
  <definedNames/>
  <calcPr fullCalcOnLoad="1"/>
</workbook>
</file>

<file path=xl/sharedStrings.xml><?xml version="1.0" encoding="utf-8"?>
<sst xmlns="http://schemas.openxmlformats.org/spreadsheetml/2006/main" count="441" uniqueCount="117">
  <si>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</si>
  <si>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</si>
  <si>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10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</si>
  <si>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</si>
  <si>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</si>
  <si>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</si>
  <si>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</si>
  <si>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</si>
  <si>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</si>
  <si>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</si>
  <si>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</si>
  <si>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</si>
  <si>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</si>
  <si>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</si>
  <si>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</si>
  <si>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</si>
  <si>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</si>
  <si>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</si>
  <si>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</si>
  <si>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</si>
  <si>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</si>
  <si>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</si>
  <si>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</si>
  <si>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</si>
  <si>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</si>
  <si>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</si>
  <si>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</si>
  <si>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</si>
  <si>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</si>
  <si>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ประทีป เอกฉันท์</t>
  </si>
  <si>
    <t>นักวิชาการป่าไม้</t>
  </si>
  <si>
    <t>ชำนาญการ</t>
  </si>
  <si>
    <t>นาย นริศ อาจธัญกรณ์</t>
  </si>
  <si>
    <t>นาย วิโรจน์ ชาญเชิงพานิช</t>
  </si>
  <si>
    <t>นางสาว สุชีพ นกแก้ว</t>
  </si>
  <si>
    <t>นาย สมหวัง หวังเศรษฐกุล</t>
  </si>
  <si>
    <t>นาย ปริญญา บุญทวี</t>
  </si>
  <si>
    <t>นาย พิธิวัฒน์ มาเอี่ยม</t>
  </si>
  <si>
    <t>นาย เสกสรร กวยะปาณิก</t>
  </si>
  <si>
    <t>นาย ธรรมโรจน์ อนุรัตน์บดี</t>
  </si>
  <si>
    <t>นาย อิทธิพล ไทยกมล</t>
  </si>
  <si>
    <t>นาย ประเสริฐ ม่วงอยู่</t>
  </si>
  <si>
    <t>นาย เสรี รัตนเย็นใจ</t>
  </si>
  <si>
    <t>นาย ธนโชค กุลจารุอำพน</t>
  </si>
  <si>
    <t>นาย ศุภสิทธิ์ ชุนเชาวฤทธิ์</t>
  </si>
  <si>
    <t>นางสาว สมจิตร์ หวังดิลก</t>
  </si>
  <si>
    <t>นางสาว ศิริพร บำรุงศิลป์</t>
  </si>
  <si>
    <t>นาย สุทธกิตติ์ บุณยบุตร</t>
  </si>
  <si>
    <t>นาย ธีรพล คุ้มทรัพย์</t>
  </si>
  <si>
    <t>นาย ศักดา พุกสุ่น</t>
  </si>
  <si>
    <t>นาย ประชัย อุดมทิพยสมบัติ</t>
  </si>
  <si>
    <t>นาย จำเริญ อินประโคน</t>
  </si>
  <si>
    <t>นาย จักรพงษ์ แสงสุรินทร์</t>
  </si>
  <si>
    <t>นาย นิรันดร์ พุฒตาล</t>
  </si>
  <si>
    <t>นาย สรศักดิ์ จันทร์สว่าง</t>
  </si>
  <si>
    <t>นางสาว มนัสสุดา นันทสิริพร</t>
  </si>
  <si>
    <t>ปฏิบัติการ</t>
  </si>
  <si>
    <t>นาย พรเทพ เหมือนพงษ์</t>
  </si>
  <si>
    <t>นาย อดุลย์เดช ขุนทอง</t>
  </si>
  <si>
    <t>นาย ชาญวิทย์ ประชุมรักษ์</t>
  </si>
  <si>
    <t>นางสาว กุลธิดา คำใจ</t>
  </si>
  <si>
    <t>นางสาว ปนาฬี มังกรศักดิ์สิทธิ์</t>
  </si>
  <si>
    <t>นาย ศรศักดิ์ วิริยะเอกกูล</t>
  </si>
  <si>
    <t>เจ้าพนักงานป่าไม้</t>
  </si>
  <si>
    <t>อาวุโส</t>
  </si>
  <si>
    <t>นาย นเรศ สุระชีวะ</t>
  </si>
  <si>
    <t>นาย ธวัชชัย ลัดกรูด</t>
  </si>
  <si>
    <t>นาย สมเกียรติ กิจยุทธชัย</t>
  </si>
  <si>
    <t>นาย ชุมพล เหมหงษา</t>
  </si>
  <si>
    <t>นาย สุทิน อักษรนำ</t>
  </si>
  <si>
    <t>นาย ประยูร สิริสม</t>
  </si>
  <si>
    <t>นาย บุญเกื้อ เจี้ยมดี</t>
  </si>
  <si>
    <t>นาย เสนอ ลอยความสุข</t>
  </si>
  <si>
    <t>นาย พิทย พึ่งล้อม</t>
  </si>
  <si>
    <t>นาย ศุภศิษฎ ม่วงมาลี</t>
  </si>
  <si>
    <t>ชำนาญงาน</t>
  </si>
  <si>
    <t>นาย ชัยยุทธ ศิริวัฒน์</t>
  </si>
  <si>
    <t>นาย อรุณ สิงห์โต</t>
  </si>
  <si>
    <t>นาย ผดุงศักดิ์ หมื่นชนะ</t>
  </si>
  <si>
    <t>นาย ประภาศ ชาประสม</t>
  </si>
  <si>
    <t>นาย เฉลา ตอนสุข</t>
  </si>
  <si>
    <t>หม่อมราชวงศ์ ชวลิต เกษมสันต์</t>
  </si>
  <si>
    <t>นาย วุฒินันท์ เรืองปราชญ์</t>
  </si>
  <si>
    <t>นาย สมพร บวรธรรมโชติ</t>
  </si>
  <si>
    <t>นาย พีระพล อ่วมบุญมี</t>
  </si>
  <si>
    <t>นาย สุดใจ บุตรแตง</t>
  </si>
  <si>
    <t>นาย สมสุข จารุศุภกร</t>
  </si>
  <si>
    <t>นาย สมเกียรติ ท้าวทอง</t>
  </si>
  <si>
    <t>นายช่างสำรวจ</t>
  </si>
  <si>
    <t>นาย อำนาจ พัชระกุล</t>
  </si>
  <si>
    <t>นาย สุรชัย ตั้งตระกูล</t>
  </si>
  <si>
    <t>นาย สมนึก ชูวงษ์</t>
  </si>
  <si>
    <t>นาง ศรัณญา คุมวิสะ</t>
  </si>
  <si>
    <t>นาย เอกพล สัตกุลพิบูลย์</t>
  </si>
  <si>
    <t>นาย ชำนาญ สมบัตินิมิตร</t>
  </si>
  <si>
    <t>นาย วิชัย ปานเหลือง</t>
  </si>
  <si>
    <t>นาย อารีย์ เนียมจิตต์</t>
  </si>
  <si>
    <t>นาย เผดิม เข็มประดับ</t>
  </si>
  <si>
    <t>นาย กนต์ธี เหลืองไพโรจน์</t>
  </si>
  <si>
    <t>นาย สมบัติ เกษมภักดีพงษ์</t>
  </si>
  <si>
    <t>นาย สันต์ บุญถาวร</t>
  </si>
  <si>
    <t>นาย ขวัญชัย ยอดเมือง</t>
  </si>
  <si>
    <t>นาย เสกสันต์ มานะอุดมสิน</t>
  </si>
  <si>
    <t>นาย ตรีรัตน์ วนิชรัตน์</t>
  </si>
  <si>
    <t>นาย ประพันธ์ นิลยาภรณ์</t>
  </si>
  <si>
    <t>นาย กระจ่าง สุขกาย</t>
  </si>
  <si>
    <t>นาย บุญชิต ครชาตรี</t>
  </si>
  <si>
    <t>นาย สืบพงศ์ บัวแก้ว</t>
  </si>
  <si>
    <t>นาย บรรพต พุ่มน้ำเย็น</t>
  </si>
  <si>
    <t>นาย ชาตรี ภัตติชาติ</t>
  </si>
  <si>
    <t>นาย ไพฑูรย์ อรุณเนตร</t>
  </si>
  <si>
    <t>นาย ถาวร บัวโต</t>
  </si>
  <si>
    <t>นางสาว ปิยมาศ เรืองพุ่ม</t>
  </si>
  <si>
    <t>เจ้าพนักงานธุรการ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</si>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</sst>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J7" sqref="J7:J83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TEXT(3710600281726,"0000000000000")</f>
        <v>3710600281726</v>
      </c>
      <c r="B7" t="s">
        <v>29</v>
      </c>
      <c r="C7" t="str">
        <f>TEXT(236,"0000000")</f>
        <v>0000236</v>
      </c>
      <c r="D7" t="s">
        <v>30</v>
      </c>
      <c r="E7" t="s">
        <v>31</v>
      </c>
      <c r="F7">
        <v>22610</v>
      </c>
      <c r="G7">
        <v>36020</v>
      </c>
      <c r="H7">
        <v>20350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22610</v>
      </c>
      <c r="P7" t="s">
        <v>0</v>
      </c>
      <c r="Q7" t="s">
        <v>0</v>
      </c>
    </row>
    <row r="8" spans="1:17" ht="14.25">
      <c r="A8" t="str">
        <f>TEXT(3709900299386,"0000000000000")</f>
        <v>3709900299386</v>
      </c>
      <c r="B8" t="s">
        <v>32</v>
      </c>
      <c r="C8" t="str">
        <f>TEXT(309,"0000000")</f>
        <v>0000309</v>
      </c>
      <c r="D8" t="s">
        <v>30</v>
      </c>
      <c r="E8" t="s">
        <v>31</v>
      </c>
      <c r="F8">
        <v>31680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31680</v>
      </c>
      <c r="P8" t="s">
        <v>0</v>
      </c>
      <c r="Q8" t="s">
        <v>0</v>
      </c>
    </row>
    <row r="9" spans="1:17" ht="14.25">
      <c r="A9" t="str">
        <f>TEXT(3639900155199,"0000000000000")</f>
        <v>3639900155199</v>
      </c>
      <c r="B9" t="s">
        <v>33</v>
      </c>
      <c r="C9" t="str">
        <f>TEXT(401,"0000000")</f>
        <v>0000401</v>
      </c>
      <c r="D9" t="s">
        <v>30</v>
      </c>
      <c r="E9" t="s">
        <v>31</v>
      </c>
      <c r="F9">
        <v>36020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36020</v>
      </c>
      <c r="P9" t="s">
        <v>0</v>
      </c>
      <c r="Q9" t="s">
        <v>0</v>
      </c>
    </row>
    <row r="10" spans="1:17" ht="14.25">
      <c r="A10" t="str">
        <f>TEXT(3760600107661,"0000000000000")</f>
        <v>3760600107661</v>
      </c>
      <c r="B10" t="s">
        <v>34</v>
      </c>
      <c r="C10" t="str">
        <f>TEXT(420,"0000000")</f>
        <v>0000420</v>
      </c>
      <c r="D10" t="s">
        <v>30</v>
      </c>
      <c r="E10" t="s">
        <v>31</v>
      </c>
      <c r="F10">
        <v>18920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18920</v>
      </c>
      <c r="P10" t="s">
        <v>0</v>
      </c>
      <c r="Q10" t="s">
        <v>0</v>
      </c>
    </row>
    <row r="11" spans="1:17" ht="14.25">
      <c r="A11" t="str">
        <f>TEXT(3730400030479,"0000000000000")</f>
        <v>3730400030479</v>
      </c>
      <c r="B11" t="s">
        <v>35</v>
      </c>
      <c r="C11" t="str">
        <f>TEXT(421,"0000000")</f>
        <v>0000421</v>
      </c>
      <c r="D11" t="s">
        <v>30</v>
      </c>
      <c r="E11" t="s">
        <v>31</v>
      </c>
      <c r="F11">
        <v>26140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26140</v>
      </c>
      <c r="P11" t="s">
        <v>0</v>
      </c>
      <c r="Q11" t="s">
        <v>0</v>
      </c>
    </row>
    <row r="12" spans="1:17" ht="14.25">
      <c r="A12" t="str">
        <f>TEXT(3120600340400,"0000000000000")</f>
        <v>3120600340400</v>
      </c>
      <c r="B12" t="s">
        <v>36</v>
      </c>
      <c r="C12" t="str">
        <f>TEXT(444,"0000000")</f>
        <v>0000444</v>
      </c>
      <c r="D12" t="s">
        <v>30</v>
      </c>
      <c r="E12" t="s">
        <v>31</v>
      </c>
      <c r="F12">
        <v>36020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36020</v>
      </c>
      <c r="P12" t="s">
        <v>0</v>
      </c>
      <c r="Q12" t="s">
        <v>0</v>
      </c>
    </row>
    <row r="13" spans="1:17" ht="14.25">
      <c r="A13" t="str">
        <f>TEXT(3769900264761,"0000000000000")</f>
        <v>3769900264761</v>
      </c>
      <c r="B13" t="s">
        <v>37</v>
      </c>
      <c r="C13" t="str">
        <f>TEXT(545,"0000000")</f>
        <v>0000545</v>
      </c>
      <c r="D13" t="s">
        <v>30</v>
      </c>
      <c r="E13" t="s">
        <v>31</v>
      </c>
      <c r="F13">
        <v>30260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30260</v>
      </c>
      <c r="P13" t="s">
        <v>0</v>
      </c>
      <c r="Q13" t="s">
        <v>0</v>
      </c>
    </row>
    <row r="14" spans="1:17" ht="14.25">
      <c r="A14" t="str">
        <f>TEXT(3639900091239,"0000000000000")</f>
        <v>3639900091239</v>
      </c>
      <c r="B14" t="s">
        <v>38</v>
      </c>
      <c r="C14" t="str">
        <f>TEXT(595,"0000000")</f>
        <v>0000595</v>
      </c>
      <c r="D14" t="s">
        <v>30</v>
      </c>
      <c r="E14" t="s">
        <v>31</v>
      </c>
      <c r="F14">
        <v>29720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29720</v>
      </c>
      <c r="P14" t="s">
        <v>0</v>
      </c>
      <c r="Q14" t="s">
        <v>0</v>
      </c>
    </row>
    <row r="15" spans="1:17" ht="14.25">
      <c r="A15" t="str">
        <f>TEXT(3209900164850,"0000000000000")</f>
        <v>3209900164850</v>
      </c>
      <c r="B15" t="s">
        <v>39</v>
      </c>
      <c r="C15" t="str">
        <f>TEXT(933,"0000000")</f>
        <v>0000933</v>
      </c>
      <c r="D15" t="s">
        <v>30</v>
      </c>
      <c r="E15" t="s">
        <v>31</v>
      </c>
      <c r="F15">
        <v>30020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30020</v>
      </c>
      <c r="P15" t="s">
        <v>0</v>
      </c>
      <c r="Q15" t="s">
        <v>0</v>
      </c>
    </row>
    <row r="16" spans="1:17" ht="14.25">
      <c r="A16" t="str">
        <f>TEXT(3349900325623,"0000000000000")</f>
        <v>3349900325623</v>
      </c>
      <c r="B16" t="s">
        <v>40</v>
      </c>
      <c r="C16" t="str">
        <f>TEXT(955,"0000000")</f>
        <v>0000955</v>
      </c>
      <c r="D16" t="s">
        <v>30</v>
      </c>
      <c r="E16" t="s">
        <v>31</v>
      </c>
      <c r="F16">
        <v>23490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23490</v>
      </c>
      <c r="P16" t="s">
        <v>0</v>
      </c>
      <c r="Q16" t="s">
        <v>0</v>
      </c>
    </row>
    <row r="17" spans="1:17" ht="14.25">
      <c r="A17" t="str">
        <f>TEXT(3730200703437,"0000000000000")</f>
        <v>3730200703437</v>
      </c>
      <c r="B17" t="s">
        <v>41</v>
      </c>
      <c r="C17" t="str">
        <f>TEXT(1005,"0000000")</f>
        <v>0001005</v>
      </c>
      <c r="D17" t="s">
        <v>30</v>
      </c>
      <c r="E17" t="s">
        <v>31</v>
      </c>
      <c r="F17">
        <v>32900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32900</v>
      </c>
      <c r="P17" t="s">
        <v>0</v>
      </c>
      <c r="Q17" t="s">
        <v>0</v>
      </c>
    </row>
    <row r="18" spans="1:17" ht="14.25">
      <c r="A18" t="str">
        <f>TEXT(3760100364487,"0000000000000")</f>
        <v>3760100364487</v>
      </c>
      <c r="B18" t="s">
        <v>42</v>
      </c>
      <c r="C18" t="str">
        <f>TEXT(1663,"0000000")</f>
        <v>0001663</v>
      </c>
      <c r="D18" t="s">
        <v>30</v>
      </c>
      <c r="E18" t="s">
        <v>31</v>
      </c>
      <c r="F18">
        <v>36020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36020</v>
      </c>
      <c r="P18" t="s">
        <v>0</v>
      </c>
      <c r="Q18" t="s">
        <v>0</v>
      </c>
    </row>
    <row r="19" spans="1:17" ht="14.25">
      <c r="A19" t="str">
        <f>TEXT(3549900123191,"0000000000000")</f>
        <v>3549900123191</v>
      </c>
      <c r="B19" t="s">
        <v>43</v>
      </c>
      <c r="C19" t="str">
        <f>TEXT(1664,"0000000")</f>
        <v>0001664</v>
      </c>
      <c r="D19" t="s">
        <v>30</v>
      </c>
      <c r="E19" t="s">
        <v>31</v>
      </c>
      <c r="F19">
        <v>30100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30100</v>
      </c>
      <c r="P19" t="s">
        <v>0</v>
      </c>
      <c r="Q19" t="s">
        <v>0</v>
      </c>
    </row>
    <row r="20" spans="1:17" ht="14.25">
      <c r="A20" t="str">
        <f>TEXT(3730100898872,"0000000000000")</f>
        <v>3730100898872</v>
      </c>
      <c r="B20" t="s">
        <v>44</v>
      </c>
      <c r="C20" t="str">
        <f>TEXT(1839,"0000000")</f>
        <v>0001839</v>
      </c>
      <c r="D20" t="s">
        <v>30</v>
      </c>
      <c r="E20" t="s">
        <v>31</v>
      </c>
      <c r="F20">
        <v>21630</v>
      </c>
      <c r="G20">
        <v>36020</v>
      </c>
      <c r="H20">
        <v>20350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21630</v>
      </c>
      <c r="P20" t="s">
        <v>0</v>
      </c>
      <c r="Q20" t="s">
        <v>0</v>
      </c>
    </row>
    <row r="21" spans="1:17" ht="14.25">
      <c r="A21" t="str">
        <f>TEXT(3101200108888,"0000000000000")</f>
        <v>3101200108888</v>
      </c>
      <c r="B21" t="s">
        <v>45</v>
      </c>
      <c r="C21" t="str">
        <f>TEXT(1891,"0000000")</f>
        <v>0001891</v>
      </c>
      <c r="D21" t="s">
        <v>30</v>
      </c>
      <c r="E21" t="s">
        <v>31</v>
      </c>
      <c r="F21">
        <v>36020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36020</v>
      </c>
      <c r="P21" t="s">
        <v>0</v>
      </c>
      <c r="Q21" t="s">
        <v>0</v>
      </c>
    </row>
    <row r="22" spans="1:17" ht="14.25">
      <c r="A22" t="str">
        <f>TEXT(3100501203285,"0000000000000")</f>
        <v>3100501203285</v>
      </c>
      <c r="B22" t="s">
        <v>46</v>
      </c>
      <c r="C22" t="str">
        <f>TEXT(1967,"0000000")</f>
        <v>0001967</v>
      </c>
      <c r="D22" t="s">
        <v>30</v>
      </c>
      <c r="E22" t="s">
        <v>31</v>
      </c>
      <c r="F22">
        <v>17470</v>
      </c>
      <c r="G22">
        <v>36020</v>
      </c>
      <c r="H22">
        <v>20350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17470</v>
      </c>
      <c r="P22" t="s">
        <v>0</v>
      </c>
      <c r="Q22" t="s">
        <v>0</v>
      </c>
    </row>
    <row r="23" spans="1:17" ht="14.25">
      <c r="A23" t="str">
        <f>TEXT(3100502080837,"0000000000000")</f>
        <v>3100502080837</v>
      </c>
      <c r="B23" t="s">
        <v>47</v>
      </c>
      <c r="C23" t="str">
        <f>TEXT(1971,"0000000")</f>
        <v>0001971</v>
      </c>
      <c r="D23" t="s">
        <v>30</v>
      </c>
      <c r="E23" t="s">
        <v>31</v>
      </c>
      <c r="F23">
        <v>36020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36020</v>
      </c>
      <c r="P23" t="s">
        <v>0</v>
      </c>
      <c r="Q23" t="s">
        <v>0</v>
      </c>
    </row>
    <row r="24" spans="1:17" ht="14.25">
      <c r="A24" t="str">
        <f>TEXT(3160600732570,"0000000000000")</f>
        <v>3160600732570</v>
      </c>
      <c r="B24" t="s">
        <v>48</v>
      </c>
      <c r="C24" t="str">
        <f>TEXT(1973,"0000000")</f>
        <v>0001973</v>
      </c>
      <c r="D24" t="s">
        <v>30</v>
      </c>
      <c r="E24" t="s">
        <v>31</v>
      </c>
      <c r="F24">
        <v>17360</v>
      </c>
      <c r="G24">
        <v>36020</v>
      </c>
      <c r="H24">
        <v>20350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17360</v>
      </c>
      <c r="P24" t="s">
        <v>0</v>
      </c>
      <c r="Q24" t="s">
        <v>0</v>
      </c>
    </row>
    <row r="25" spans="1:17" ht="14.25">
      <c r="A25" t="str">
        <f>TEXT(3710500995573,"0000000000000")</f>
        <v>3710500995573</v>
      </c>
      <c r="B25" t="s">
        <v>49</v>
      </c>
      <c r="C25" t="str">
        <f>TEXT(1974,"0000000")</f>
        <v>0001974</v>
      </c>
      <c r="D25" t="s">
        <v>30</v>
      </c>
      <c r="E25" t="s">
        <v>31</v>
      </c>
      <c r="F25">
        <v>27470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27470</v>
      </c>
      <c r="P25" t="s">
        <v>0</v>
      </c>
      <c r="Q25" t="s">
        <v>0</v>
      </c>
    </row>
    <row r="26" spans="1:17" ht="14.25">
      <c r="A26" t="str">
        <f>TEXT(3779900070206,"0000000000000")</f>
        <v>3779900070206</v>
      </c>
      <c r="B26" t="s">
        <v>50</v>
      </c>
      <c r="C26" t="str">
        <f>TEXT(2173,"0000000")</f>
        <v>0002173</v>
      </c>
      <c r="D26" t="s">
        <v>30</v>
      </c>
      <c r="E26" t="s">
        <v>31</v>
      </c>
      <c r="F26">
        <v>30100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30100</v>
      </c>
      <c r="P26" t="s">
        <v>0</v>
      </c>
      <c r="Q26" t="s">
        <v>0</v>
      </c>
    </row>
    <row r="27" spans="1:17" ht="14.25">
      <c r="A27" t="str">
        <f>TEXT(5310700038106,"0000000000000")</f>
        <v>5310700038106</v>
      </c>
      <c r="B27" t="s">
        <v>51</v>
      </c>
      <c r="C27" t="str">
        <f>TEXT(2196,"0000000")</f>
        <v>0002196</v>
      </c>
      <c r="D27" t="s">
        <v>30</v>
      </c>
      <c r="E27" t="s">
        <v>31</v>
      </c>
      <c r="F27">
        <v>24950</v>
      </c>
      <c r="G27">
        <v>36020</v>
      </c>
      <c r="H27">
        <v>20350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24950</v>
      </c>
      <c r="P27" t="s">
        <v>0</v>
      </c>
      <c r="Q27" t="s">
        <v>0</v>
      </c>
    </row>
    <row r="28" spans="1:17" ht="14.25">
      <c r="A28" t="str">
        <f>TEXT(3819900045936,"0000000000000")</f>
        <v>3819900045936</v>
      </c>
      <c r="B28" t="s">
        <v>52</v>
      </c>
      <c r="C28" t="str">
        <f>TEXT(2575,"0000000")</f>
        <v>0002575</v>
      </c>
      <c r="D28" t="s">
        <v>30</v>
      </c>
      <c r="E28" t="s">
        <v>31</v>
      </c>
      <c r="F28">
        <v>30260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30260</v>
      </c>
      <c r="P28" t="s">
        <v>0</v>
      </c>
      <c r="Q28" t="s">
        <v>0</v>
      </c>
    </row>
    <row r="29" spans="1:17" ht="14.25">
      <c r="A29" t="str">
        <f>TEXT(4800400003240,"0000000000000")</f>
        <v>4800400003240</v>
      </c>
      <c r="B29" t="s">
        <v>53</v>
      </c>
      <c r="C29" t="str">
        <f>TEXT(2577,"0000000")</f>
        <v>0002577</v>
      </c>
      <c r="D29" t="s">
        <v>30</v>
      </c>
      <c r="E29" t="s">
        <v>31</v>
      </c>
      <c r="F29">
        <v>30020</v>
      </c>
      <c r="G29">
        <v>36020</v>
      </c>
      <c r="H29">
        <v>30600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30020</v>
      </c>
      <c r="P29" t="s">
        <v>0</v>
      </c>
      <c r="Q29" t="s">
        <v>0</v>
      </c>
    </row>
    <row r="30" spans="1:17" ht="14.25">
      <c r="A30" t="str">
        <f>TEXT(5710290015094,"0000000000000")</f>
        <v>5710290015094</v>
      </c>
      <c r="B30" t="s">
        <v>54</v>
      </c>
      <c r="C30" t="str">
        <f>TEXT(2578,"0000000")</f>
        <v>0002578</v>
      </c>
      <c r="D30" t="s">
        <v>30</v>
      </c>
      <c r="E30" t="s">
        <v>31</v>
      </c>
      <c r="F30">
        <v>30780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30780</v>
      </c>
      <c r="P30" t="s">
        <v>0</v>
      </c>
      <c r="Q30" t="s">
        <v>0</v>
      </c>
    </row>
    <row r="31" spans="1:17" ht="14.25">
      <c r="A31" t="str">
        <f>TEXT(3300900751560,"0000000000000")</f>
        <v>3300900751560</v>
      </c>
      <c r="B31" t="s">
        <v>55</v>
      </c>
      <c r="C31" t="str">
        <f>TEXT(192,"0000000")</f>
        <v>0000192</v>
      </c>
      <c r="D31" t="s">
        <v>30</v>
      </c>
      <c r="E31" t="s">
        <v>56</v>
      </c>
      <c r="F31">
        <v>8670</v>
      </c>
      <c r="G31">
        <v>22220</v>
      </c>
      <c r="H31">
        <v>15390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8670</v>
      </c>
      <c r="P31" t="s">
        <v>0</v>
      </c>
      <c r="Q31" t="s">
        <v>0</v>
      </c>
    </row>
    <row r="32" spans="1:17" ht="14.25">
      <c r="A32" t="str">
        <f>TEXT(3640100356311,"0000000000000")</f>
        <v>3640100356311</v>
      </c>
      <c r="B32" t="s">
        <v>57</v>
      </c>
      <c r="C32" t="str">
        <f>TEXT(546,"0000000")</f>
        <v>0000546</v>
      </c>
      <c r="D32" t="s">
        <v>30</v>
      </c>
      <c r="E32" t="s">
        <v>56</v>
      </c>
      <c r="F32">
        <v>13500</v>
      </c>
      <c r="G32">
        <v>22220</v>
      </c>
      <c r="H32">
        <v>15390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13500</v>
      </c>
      <c r="P32" t="s">
        <v>0</v>
      </c>
      <c r="Q32" t="s">
        <v>0</v>
      </c>
    </row>
    <row r="33" spans="1:17" ht="14.25">
      <c r="A33" t="str">
        <f>TEXT(3170200276798,"0000000000000")</f>
        <v>3170200276798</v>
      </c>
      <c r="B33" t="s">
        <v>58</v>
      </c>
      <c r="C33" t="str">
        <f>TEXT(547,"0000000")</f>
        <v>0000547</v>
      </c>
      <c r="D33" t="s">
        <v>30</v>
      </c>
      <c r="E33" t="s">
        <v>56</v>
      </c>
      <c r="F33">
        <v>9660</v>
      </c>
      <c r="G33">
        <v>22220</v>
      </c>
      <c r="H33">
        <v>15390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9660</v>
      </c>
      <c r="P33" t="s">
        <v>0</v>
      </c>
      <c r="Q33" t="s">
        <v>0</v>
      </c>
    </row>
    <row r="34" spans="1:17" ht="14.25">
      <c r="A34" t="str">
        <f>TEXT(3341100527968,"0000000000000")</f>
        <v>3341100527968</v>
      </c>
      <c r="B34" t="s">
        <v>59</v>
      </c>
      <c r="C34" t="str">
        <f>TEXT(817,"0000000")</f>
        <v>0000817</v>
      </c>
      <c r="D34" t="s">
        <v>30</v>
      </c>
      <c r="E34" t="s">
        <v>56</v>
      </c>
      <c r="F34">
        <v>9660</v>
      </c>
      <c r="G34">
        <v>22220</v>
      </c>
      <c r="H34">
        <v>15390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9660</v>
      </c>
      <c r="P34" t="s">
        <v>0</v>
      </c>
      <c r="Q34" t="s">
        <v>0</v>
      </c>
    </row>
    <row r="35" spans="1:17" ht="14.25">
      <c r="A35" t="str">
        <f>TEXT(3550100273947,"0000000000000")</f>
        <v>3550100273947</v>
      </c>
      <c r="B35" t="s">
        <v>60</v>
      </c>
      <c r="C35" t="str">
        <f>TEXT(821,"0000000")</f>
        <v>0000821</v>
      </c>
      <c r="D35" t="s">
        <v>30</v>
      </c>
      <c r="E35" t="s">
        <v>56</v>
      </c>
      <c r="F35">
        <v>9560</v>
      </c>
      <c r="G35">
        <v>22220</v>
      </c>
      <c r="H35">
        <v>15390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9560</v>
      </c>
      <c r="P35" t="s">
        <v>0</v>
      </c>
      <c r="Q35" t="s">
        <v>0</v>
      </c>
    </row>
    <row r="36" spans="1:17" ht="14.25">
      <c r="A36" t="str">
        <f>TEXT(3120100395108,"0000000000000")</f>
        <v>3120100395108</v>
      </c>
      <c r="B36" t="s">
        <v>61</v>
      </c>
      <c r="C36" t="str">
        <f>TEXT(822,"0000000")</f>
        <v>0000822</v>
      </c>
      <c r="D36" t="s">
        <v>30</v>
      </c>
      <c r="E36" t="s">
        <v>56</v>
      </c>
      <c r="F36">
        <v>9750</v>
      </c>
      <c r="G36">
        <v>22220</v>
      </c>
      <c r="H36">
        <v>15390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9750</v>
      </c>
      <c r="P36" t="s">
        <v>0</v>
      </c>
      <c r="Q36" t="s">
        <v>0</v>
      </c>
    </row>
    <row r="37" spans="1:17" ht="14.25">
      <c r="A37" t="str">
        <f>TEXT(3739900326243,"0000000000000")</f>
        <v>3739900326243</v>
      </c>
      <c r="B37" t="s">
        <v>62</v>
      </c>
      <c r="C37" t="str">
        <f>TEXT(665,"0000000")</f>
        <v>0000665</v>
      </c>
      <c r="D37" t="s">
        <v>63</v>
      </c>
      <c r="E37" t="s">
        <v>64</v>
      </c>
      <c r="F37">
        <v>37230</v>
      </c>
      <c r="G37">
        <v>47450</v>
      </c>
      <c r="H37">
        <v>39440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37230</v>
      </c>
      <c r="P37" t="s">
        <v>0</v>
      </c>
      <c r="Q37" t="s">
        <v>0</v>
      </c>
    </row>
    <row r="38" spans="1:17" ht="14.25">
      <c r="A38" t="str">
        <f>TEXT(3102100192659,"0000000000000")</f>
        <v>3102100192659</v>
      </c>
      <c r="B38" t="s">
        <v>65</v>
      </c>
      <c r="C38" t="str">
        <f>TEXT(932,"0000000")</f>
        <v>0000932</v>
      </c>
      <c r="D38" t="s">
        <v>63</v>
      </c>
      <c r="E38" t="s">
        <v>64</v>
      </c>
      <c r="F38">
        <v>37630</v>
      </c>
      <c r="G38">
        <v>47450</v>
      </c>
      <c r="H38">
        <v>39440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37630</v>
      </c>
      <c r="P38" t="s">
        <v>0</v>
      </c>
      <c r="Q38" t="s">
        <v>0</v>
      </c>
    </row>
    <row r="39" spans="1:17" ht="14.25">
      <c r="A39" t="str">
        <f>TEXT(3549900123905,"0000000000000")</f>
        <v>3549900123905</v>
      </c>
      <c r="B39" t="s">
        <v>66</v>
      </c>
      <c r="C39" t="str">
        <f>TEXT(1012,"0000000")</f>
        <v>0001012</v>
      </c>
      <c r="D39" t="s">
        <v>63</v>
      </c>
      <c r="E39" t="s">
        <v>64</v>
      </c>
      <c r="F39">
        <v>34630</v>
      </c>
      <c r="G39">
        <v>47450</v>
      </c>
      <c r="H39">
        <v>39440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34630</v>
      </c>
      <c r="P39" t="s">
        <v>0</v>
      </c>
      <c r="Q39" t="s">
        <v>0</v>
      </c>
    </row>
    <row r="40" spans="1:17" ht="14.25">
      <c r="A40" t="str">
        <f>TEXT(3770300158813,"0000000000000")</f>
        <v>3770300158813</v>
      </c>
      <c r="B40" t="s">
        <v>67</v>
      </c>
      <c r="C40" t="str">
        <f>TEXT(2546,"0000000")</f>
        <v>0002546</v>
      </c>
      <c r="D40" t="s">
        <v>63</v>
      </c>
      <c r="E40" t="s">
        <v>64</v>
      </c>
      <c r="F40">
        <v>37230</v>
      </c>
      <c r="G40">
        <v>47450</v>
      </c>
      <c r="H40">
        <v>39440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37230</v>
      </c>
      <c r="P40" t="s">
        <v>0</v>
      </c>
      <c r="Q40" t="s">
        <v>0</v>
      </c>
    </row>
    <row r="41" spans="1:17" ht="14.25">
      <c r="A41" t="str">
        <f>TEXT(3100904562682,"0000000000000")</f>
        <v>3100904562682</v>
      </c>
      <c r="B41" t="s">
        <v>68</v>
      </c>
      <c r="C41" t="str">
        <f>TEXT(2548,"0000000")</f>
        <v>0002548</v>
      </c>
      <c r="D41" t="s">
        <v>63</v>
      </c>
      <c r="E41" t="s">
        <v>64</v>
      </c>
      <c r="F41">
        <v>37020</v>
      </c>
      <c r="G41">
        <v>47450</v>
      </c>
      <c r="H41">
        <v>39440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37020</v>
      </c>
      <c r="P41" t="s">
        <v>0</v>
      </c>
      <c r="Q41" t="s">
        <v>0</v>
      </c>
    </row>
    <row r="42" spans="1:17" ht="14.25">
      <c r="A42" t="str">
        <f>TEXT(4100600014012,"0000000000000")</f>
        <v>4100600014012</v>
      </c>
      <c r="B42" t="s">
        <v>69</v>
      </c>
      <c r="C42" t="str">
        <f>TEXT(2557,"0000000")</f>
        <v>0002557</v>
      </c>
      <c r="D42" t="s">
        <v>63</v>
      </c>
      <c r="E42" t="s">
        <v>64</v>
      </c>
      <c r="F42">
        <v>37230</v>
      </c>
      <c r="G42">
        <v>47450</v>
      </c>
      <c r="H42">
        <v>39440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37230</v>
      </c>
      <c r="P42" t="s">
        <v>0</v>
      </c>
      <c r="Q42" t="s">
        <v>0</v>
      </c>
    </row>
    <row r="43" spans="1:17" ht="14.25">
      <c r="A43" t="str">
        <f>TEXT(3810400239555,"0000000000000")</f>
        <v>3810400239555</v>
      </c>
      <c r="B43" t="s">
        <v>70</v>
      </c>
      <c r="C43" t="str">
        <f>TEXT(2558,"0000000")</f>
        <v>0002558</v>
      </c>
      <c r="D43" t="s">
        <v>63</v>
      </c>
      <c r="E43" t="s">
        <v>64</v>
      </c>
      <c r="F43">
        <v>31680</v>
      </c>
      <c r="G43">
        <v>47450</v>
      </c>
      <c r="H43">
        <v>39440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31680</v>
      </c>
      <c r="P43" t="s">
        <v>0</v>
      </c>
      <c r="Q43" t="s">
        <v>0</v>
      </c>
    </row>
    <row r="44" spans="1:17" ht="14.25">
      <c r="A44" t="str">
        <f>TEXT(3769800002951,"0000000000000")</f>
        <v>3769800002951</v>
      </c>
      <c r="B44" t="s">
        <v>71</v>
      </c>
      <c r="C44" t="str">
        <f>TEXT(2860,"0000000")</f>
        <v>0002860</v>
      </c>
      <c r="D44" t="s">
        <v>63</v>
      </c>
      <c r="E44" t="s">
        <v>64</v>
      </c>
      <c r="F44">
        <v>36570</v>
      </c>
      <c r="G44">
        <v>47450</v>
      </c>
      <c r="H44">
        <v>39440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36570</v>
      </c>
      <c r="P44" t="s">
        <v>0</v>
      </c>
      <c r="Q44" t="s">
        <v>0</v>
      </c>
    </row>
    <row r="45" spans="1:17" ht="14.25">
      <c r="A45" t="str">
        <f>TEXT(3709800102076,"0000000000000")</f>
        <v>3709800102076</v>
      </c>
      <c r="B45" t="s">
        <v>72</v>
      </c>
      <c r="C45" t="str">
        <f>TEXT(2990,"0000000")</f>
        <v>0002990</v>
      </c>
      <c r="D45" t="s">
        <v>63</v>
      </c>
      <c r="E45" t="s">
        <v>64</v>
      </c>
      <c r="F45">
        <v>37720</v>
      </c>
      <c r="G45">
        <v>47450</v>
      </c>
      <c r="H45">
        <v>39440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37720</v>
      </c>
      <c r="P45" t="s">
        <v>0</v>
      </c>
      <c r="Q45" t="s">
        <v>0</v>
      </c>
    </row>
    <row r="46" spans="1:17" ht="14.25">
      <c r="A46" t="str">
        <f>TEXT(3770300206176,"0000000000000")</f>
        <v>3770300206176</v>
      </c>
      <c r="B46" t="s">
        <v>73</v>
      </c>
      <c r="C46" t="str">
        <f>TEXT(2995,"0000000")</f>
        <v>0002995</v>
      </c>
      <c r="D46" t="s">
        <v>63</v>
      </c>
      <c r="E46" t="s">
        <v>64</v>
      </c>
      <c r="F46">
        <v>37230</v>
      </c>
      <c r="G46">
        <v>47450</v>
      </c>
      <c r="H46">
        <v>39440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37230</v>
      </c>
      <c r="P46" t="s">
        <v>0</v>
      </c>
      <c r="Q46" t="s">
        <v>0</v>
      </c>
    </row>
    <row r="47" spans="1:17" ht="14.25">
      <c r="A47" t="str">
        <f>TEXT(3549900152000,"0000000000000")</f>
        <v>3549900152000</v>
      </c>
      <c r="B47" t="s">
        <v>74</v>
      </c>
      <c r="C47" t="str">
        <f>TEXT(235,"0000000")</f>
        <v>0000235</v>
      </c>
      <c r="D47" t="s">
        <v>63</v>
      </c>
      <c r="E47" t="s">
        <v>75</v>
      </c>
      <c r="F47">
        <v>30000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30000</v>
      </c>
      <c r="P47" t="s">
        <v>0</v>
      </c>
      <c r="Q47" t="s">
        <v>0</v>
      </c>
    </row>
    <row r="48" spans="1:17" ht="14.25">
      <c r="A48" t="str">
        <f>TEXT(3900900583564,"0000000000000")</f>
        <v>3900900583564</v>
      </c>
      <c r="B48" t="s">
        <v>76</v>
      </c>
      <c r="C48" t="str">
        <f>TEXT(599,"0000000")</f>
        <v>0000599</v>
      </c>
      <c r="D48" t="s">
        <v>63</v>
      </c>
      <c r="E48" t="s">
        <v>75</v>
      </c>
      <c r="F48">
        <v>24250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24250</v>
      </c>
      <c r="P48" t="s">
        <v>0</v>
      </c>
      <c r="Q48" t="s">
        <v>0</v>
      </c>
    </row>
    <row r="49" spans="1:17" ht="14.25">
      <c r="A49" t="str">
        <f>TEXT(3760500404460,"0000000000000")</f>
        <v>3760500404460</v>
      </c>
      <c r="B49" t="s">
        <v>77</v>
      </c>
      <c r="C49" t="str">
        <f>TEXT(991,"0000000")</f>
        <v>0000991</v>
      </c>
      <c r="D49" t="s">
        <v>63</v>
      </c>
      <c r="E49" t="s">
        <v>75</v>
      </c>
      <c r="F49">
        <v>25130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25130</v>
      </c>
      <c r="P49" t="s">
        <v>0</v>
      </c>
      <c r="Q49" t="s">
        <v>0</v>
      </c>
    </row>
    <row r="50" spans="1:17" ht="14.25">
      <c r="A50" t="str">
        <f>TEXT(3710100305596,"0000000000000")</f>
        <v>3710100305596</v>
      </c>
      <c r="B50" t="s">
        <v>78</v>
      </c>
      <c r="C50" t="str">
        <f>TEXT(1278,"0000000")</f>
        <v>0001278</v>
      </c>
      <c r="D50" t="s">
        <v>63</v>
      </c>
      <c r="E50" t="s">
        <v>75</v>
      </c>
      <c r="F50">
        <v>17210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17210</v>
      </c>
      <c r="P50" t="s">
        <v>0</v>
      </c>
      <c r="Q50" t="s">
        <v>0</v>
      </c>
    </row>
    <row r="51" spans="1:17" ht="14.25">
      <c r="A51" t="str">
        <f>TEXT(3901100110735,"0000000000000")</f>
        <v>3901100110735</v>
      </c>
      <c r="B51" t="s">
        <v>79</v>
      </c>
      <c r="C51" t="str">
        <f>TEXT(1279,"0000000")</f>
        <v>0001279</v>
      </c>
      <c r="D51" t="s">
        <v>63</v>
      </c>
      <c r="E51" t="s">
        <v>75</v>
      </c>
      <c r="F51">
        <v>17120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17120</v>
      </c>
      <c r="P51" t="s">
        <v>0</v>
      </c>
      <c r="Q51" t="s">
        <v>0</v>
      </c>
    </row>
    <row r="52" spans="1:17" ht="14.25">
      <c r="A52" t="str">
        <f>TEXT(3760200098631,"0000000000000")</f>
        <v>3760200098631</v>
      </c>
      <c r="B52" t="s">
        <v>80</v>
      </c>
      <c r="C52" t="str">
        <f>TEXT(1660,"0000000")</f>
        <v>0001660</v>
      </c>
      <c r="D52" t="s">
        <v>63</v>
      </c>
      <c r="E52" t="s">
        <v>75</v>
      </c>
      <c r="F52">
        <v>24250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24250</v>
      </c>
      <c r="P52" t="s">
        <v>0</v>
      </c>
      <c r="Q52" t="s">
        <v>0</v>
      </c>
    </row>
    <row r="53" spans="1:17" ht="14.25">
      <c r="A53" t="str">
        <f>TEXT(3100500171916,"0000000000000")</f>
        <v>3100500171916</v>
      </c>
      <c r="B53" t="s">
        <v>81</v>
      </c>
      <c r="C53" t="str">
        <f>TEXT(1661,"0000000")</f>
        <v>0001661</v>
      </c>
      <c r="D53" t="s">
        <v>63</v>
      </c>
      <c r="E53" t="s">
        <v>75</v>
      </c>
      <c r="F53">
        <v>24250</v>
      </c>
      <c r="G53">
        <v>33540</v>
      </c>
      <c r="H53">
        <v>27710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24250</v>
      </c>
      <c r="P53" t="s">
        <v>0</v>
      </c>
      <c r="Q53" t="s">
        <v>0</v>
      </c>
    </row>
    <row r="54" spans="1:17" ht="14.25">
      <c r="A54" t="str">
        <f>TEXT(3760100314676,"0000000000000")</f>
        <v>3760100314676</v>
      </c>
      <c r="B54" t="s">
        <v>82</v>
      </c>
      <c r="C54" t="str">
        <f>TEXT(1662,"0000000")</f>
        <v>0001662</v>
      </c>
      <c r="D54" t="s">
        <v>63</v>
      </c>
      <c r="E54" t="s">
        <v>75</v>
      </c>
      <c r="F54">
        <v>24400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24400</v>
      </c>
      <c r="P54" t="s">
        <v>0</v>
      </c>
      <c r="Q54" t="s">
        <v>0</v>
      </c>
    </row>
    <row r="55" spans="1:17" ht="14.25">
      <c r="A55" t="str">
        <f>TEXT(3730601000321,"0000000000000")</f>
        <v>3730601000321</v>
      </c>
      <c r="B55" t="s">
        <v>83</v>
      </c>
      <c r="C55" t="str">
        <f>TEXT(1668,"0000000")</f>
        <v>0001668</v>
      </c>
      <c r="D55" t="s">
        <v>63</v>
      </c>
      <c r="E55" t="s">
        <v>75</v>
      </c>
      <c r="F55">
        <v>23380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23380</v>
      </c>
      <c r="P55" t="s">
        <v>0</v>
      </c>
      <c r="Q55" t="s">
        <v>0</v>
      </c>
    </row>
    <row r="56" spans="1:17" ht="14.25">
      <c r="A56" t="str">
        <f>TEXT(3580400037882,"0000000000000")</f>
        <v>3580400037882</v>
      </c>
      <c r="B56" t="s">
        <v>84</v>
      </c>
      <c r="C56" t="str">
        <f>TEXT(1844,"0000000")</f>
        <v>0001844</v>
      </c>
      <c r="D56" t="s">
        <v>63</v>
      </c>
      <c r="E56" t="s">
        <v>75</v>
      </c>
      <c r="F56">
        <v>24250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24250</v>
      </c>
      <c r="P56" t="s">
        <v>0</v>
      </c>
      <c r="Q56" t="s">
        <v>0</v>
      </c>
    </row>
    <row r="57" spans="1:17" ht="14.25">
      <c r="A57" t="str">
        <f>TEXT(4549900001069,"0000000000000")</f>
        <v>4549900001069</v>
      </c>
      <c r="B57" t="s">
        <v>85</v>
      </c>
      <c r="C57" t="str">
        <f>TEXT(1946,"0000000")</f>
        <v>0001946</v>
      </c>
      <c r="D57" t="s">
        <v>63</v>
      </c>
      <c r="E57" t="s">
        <v>75</v>
      </c>
      <c r="F57">
        <v>29850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29850</v>
      </c>
      <c r="P57" t="s">
        <v>0</v>
      </c>
      <c r="Q57" t="s">
        <v>0</v>
      </c>
    </row>
    <row r="58" spans="1:17" ht="14.25">
      <c r="A58" t="str">
        <f>TEXT(3549900123085,"0000000000000")</f>
        <v>3549900123085</v>
      </c>
      <c r="B58" t="s">
        <v>86</v>
      </c>
      <c r="C58" t="str">
        <f>TEXT(1968,"0000000")</f>
        <v>0001968</v>
      </c>
      <c r="D58" t="s">
        <v>63</v>
      </c>
      <c r="E58" t="s">
        <v>75</v>
      </c>
      <c r="F58">
        <v>24400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24400</v>
      </c>
      <c r="P58" t="s">
        <v>0</v>
      </c>
      <c r="Q58" t="s">
        <v>0</v>
      </c>
    </row>
    <row r="59" spans="1:17" ht="14.25">
      <c r="A59" t="str">
        <f>TEXT(3620400228008,"0000000000000")</f>
        <v>3620400228008</v>
      </c>
      <c r="B59" t="s">
        <v>87</v>
      </c>
      <c r="C59" t="str">
        <f>TEXT(1970,"0000000")</f>
        <v>0001970</v>
      </c>
      <c r="D59" t="s">
        <v>88</v>
      </c>
      <c r="E59" t="s">
        <v>75</v>
      </c>
      <c r="F59">
        <v>29300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29300</v>
      </c>
      <c r="P59" t="s">
        <v>0</v>
      </c>
      <c r="Q59" t="s">
        <v>0</v>
      </c>
    </row>
    <row r="60" spans="1:17" ht="14.25">
      <c r="A60" t="str">
        <f>TEXT(3249900283956,"0000000000000")</f>
        <v>3249900283956</v>
      </c>
      <c r="B60" t="s">
        <v>89</v>
      </c>
      <c r="C60" t="str">
        <f>TEXT(1975,"0000000")</f>
        <v>0001975</v>
      </c>
      <c r="D60" t="s">
        <v>63</v>
      </c>
      <c r="E60" t="s">
        <v>75</v>
      </c>
      <c r="F60">
        <v>21200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21200</v>
      </c>
      <c r="P60" t="s">
        <v>0</v>
      </c>
      <c r="Q60" t="s">
        <v>0</v>
      </c>
    </row>
    <row r="61" spans="1:17" ht="14.25">
      <c r="A61" t="str">
        <f>TEXT(3101203510733,"0000000000000")</f>
        <v>3101203510733</v>
      </c>
      <c r="B61" t="s">
        <v>90</v>
      </c>
      <c r="C61" t="str">
        <f>TEXT(1976,"0000000")</f>
        <v>0001976</v>
      </c>
      <c r="D61" t="s">
        <v>88</v>
      </c>
      <c r="E61" t="s">
        <v>75</v>
      </c>
      <c r="F61">
        <v>26010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26010</v>
      </c>
      <c r="P61" t="s">
        <v>0</v>
      </c>
      <c r="Q61" t="s">
        <v>0</v>
      </c>
    </row>
    <row r="62" spans="1:17" ht="14.25">
      <c r="A62" t="str">
        <f>TEXT(3140200323176,"0000000000000")</f>
        <v>3140200323176</v>
      </c>
      <c r="B62" t="s">
        <v>91</v>
      </c>
      <c r="C62" t="str">
        <f>TEXT(1977,"0000000")</f>
        <v>0001977</v>
      </c>
      <c r="D62" t="s">
        <v>88</v>
      </c>
      <c r="E62" t="s">
        <v>75</v>
      </c>
      <c r="F62">
        <v>27770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27770</v>
      </c>
      <c r="P62" t="s">
        <v>0</v>
      </c>
      <c r="Q62" t="s">
        <v>0</v>
      </c>
    </row>
    <row r="63" spans="1:17" ht="14.25">
      <c r="A63" t="str">
        <f>TEXT(3102101802817,"0000000000000")</f>
        <v>3102101802817</v>
      </c>
      <c r="B63" t="s">
        <v>92</v>
      </c>
      <c r="C63" t="str">
        <f>TEXT(1978,"0000000")</f>
        <v>0001978</v>
      </c>
      <c r="D63" t="s">
        <v>88</v>
      </c>
      <c r="E63" t="s">
        <v>75</v>
      </c>
      <c r="F63">
        <v>22320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22320</v>
      </c>
      <c r="P63" t="s">
        <v>0</v>
      </c>
      <c r="Q63" t="s">
        <v>0</v>
      </c>
    </row>
    <row r="64" spans="1:17" ht="14.25">
      <c r="A64" t="str">
        <f>TEXT(3949900112691,"0000000000000")</f>
        <v>3949900112691</v>
      </c>
      <c r="B64" t="s">
        <v>93</v>
      </c>
      <c r="C64" t="str">
        <f>TEXT(2164,"0000000")</f>
        <v>0002164</v>
      </c>
      <c r="D64" t="s">
        <v>63</v>
      </c>
      <c r="E64" t="s">
        <v>75</v>
      </c>
      <c r="F64">
        <v>30000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30000</v>
      </c>
      <c r="P64" t="s">
        <v>0</v>
      </c>
      <c r="Q64" t="s">
        <v>0</v>
      </c>
    </row>
    <row r="65" spans="1:17" ht="14.25">
      <c r="A65" t="str">
        <f>TEXT(3769900107258,"0000000000000")</f>
        <v>3769900107258</v>
      </c>
      <c r="B65" t="s">
        <v>94</v>
      </c>
      <c r="C65" t="str">
        <f>TEXT(2175,"0000000")</f>
        <v>0002175</v>
      </c>
      <c r="D65" t="s">
        <v>63</v>
      </c>
      <c r="E65" t="s">
        <v>75</v>
      </c>
      <c r="F65">
        <v>24840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24840</v>
      </c>
      <c r="P65" t="s">
        <v>0</v>
      </c>
      <c r="Q65" t="s">
        <v>0</v>
      </c>
    </row>
    <row r="66" spans="1:17" ht="14.25">
      <c r="A66" t="str">
        <f>TEXT(3770400273118,"0000000000000")</f>
        <v>3770400273118</v>
      </c>
      <c r="B66" t="s">
        <v>95</v>
      </c>
      <c r="C66" t="str">
        <f>TEXT(2178,"0000000")</f>
        <v>0002178</v>
      </c>
      <c r="D66" t="s">
        <v>63</v>
      </c>
      <c r="E66" t="s">
        <v>75</v>
      </c>
      <c r="F66">
        <v>24250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24250</v>
      </c>
      <c r="P66" t="s">
        <v>0</v>
      </c>
      <c r="Q66" t="s">
        <v>0</v>
      </c>
    </row>
    <row r="67" spans="1:17" ht="14.25">
      <c r="A67" t="str">
        <f>TEXT(3700100176915,"0000000000000")</f>
        <v>3700100176915</v>
      </c>
      <c r="B67" t="s">
        <v>96</v>
      </c>
      <c r="C67" t="str">
        <f>TEXT(2179,"0000000")</f>
        <v>0002179</v>
      </c>
      <c r="D67" t="s">
        <v>63</v>
      </c>
      <c r="E67" t="s">
        <v>75</v>
      </c>
      <c r="F67">
        <v>29850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29850</v>
      </c>
      <c r="P67" t="s">
        <v>0</v>
      </c>
      <c r="Q67" t="s">
        <v>0</v>
      </c>
    </row>
    <row r="68" spans="1:17" ht="14.25">
      <c r="A68" t="str">
        <f>TEXT(3839900208061,"0000000000000")</f>
        <v>3839900208061</v>
      </c>
      <c r="B68" t="s">
        <v>97</v>
      </c>
      <c r="C68" t="str">
        <f>TEXT(2438,"0000000")</f>
        <v>0002438</v>
      </c>
      <c r="D68" t="s">
        <v>63</v>
      </c>
      <c r="E68" t="s">
        <v>75</v>
      </c>
      <c r="F68">
        <v>26010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26010</v>
      </c>
      <c r="P68" t="s">
        <v>0</v>
      </c>
      <c r="Q68" t="s">
        <v>0</v>
      </c>
    </row>
    <row r="69" spans="1:17" ht="14.25">
      <c r="A69" t="str">
        <f>TEXT(3730300036131,"0000000000000")</f>
        <v>3730300036131</v>
      </c>
      <c r="B69" t="s">
        <v>98</v>
      </c>
      <c r="C69" t="str">
        <f>TEXT(2550,"0000000")</f>
        <v>0002550</v>
      </c>
      <c r="D69" t="s">
        <v>63</v>
      </c>
      <c r="E69" t="s">
        <v>75</v>
      </c>
      <c r="F69">
        <v>29850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29850</v>
      </c>
      <c r="P69" t="s">
        <v>0</v>
      </c>
      <c r="Q69" t="s">
        <v>0</v>
      </c>
    </row>
    <row r="70" spans="1:17" ht="14.25">
      <c r="A70" t="str">
        <f>TEXT(3760100501441,"0000000000000")</f>
        <v>3760100501441</v>
      </c>
      <c r="B70" t="s">
        <v>99</v>
      </c>
      <c r="C70" t="str">
        <f>TEXT(2553,"0000000")</f>
        <v>0002553</v>
      </c>
      <c r="D70" t="s">
        <v>63</v>
      </c>
      <c r="E70" t="s">
        <v>75</v>
      </c>
      <c r="F70">
        <v>29850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29850</v>
      </c>
      <c r="P70" t="s">
        <v>0</v>
      </c>
      <c r="Q70" t="s">
        <v>0</v>
      </c>
    </row>
    <row r="71" spans="1:17" ht="14.25">
      <c r="A71" t="str">
        <f>TEXT(3769900272917,"0000000000000")</f>
        <v>3769900272917</v>
      </c>
      <c r="B71" t="s">
        <v>100</v>
      </c>
      <c r="C71" t="str">
        <f>TEXT(2554,"0000000")</f>
        <v>0002554</v>
      </c>
      <c r="D71" t="s">
        <v>63</v>
      </c>
      <c r="E71" t="s">
        <v>75</v>
      </c>
      <c r="F71">
        <v>29850</v>
      </c>
      <c r="G71">
        <v>33540</v>
      </c>
      <c r="H71">
        <v>27710</v>
      </c>
      <c r="K71">
        <f aca="true" t="shared" si="10" ref="K71:K83">ROUNDUP(($H71*$J71/100),-1)</f>
        <v>0</v>
      </c>
      <c r="L71">
        <f aca="true" t="shared" si="11" ref="L71:L83">IF($F71+$K71&lt;=$G71,$K71,$G71-$F71)</f>
        <v>0</v>
      </c>
      <c r="M71">
        <f aca="true" t="shared" si="12" ref="M71:M83">IF($F71+$K71&lt;=$G71,0,($H71*$J71/100)-$L71)</f>
        <v>0</v>
      </c>
      <c r="N71">
        <f aca="true" t="shared" si="13" ref="N71:N83">$L71+$M71</f>
        <v>0</v>
      </c>
      <c r="O71">
        <f aca="true" t="shared" si="14" ref="O71:O83">IF($F71+$K71&lt;=$G71,$F71+$K71,$G71)</f>
        <v>29850</v>
      </c>
      <c r="P71" t="s">
        <v>0</v>
      </c>
      <c r="Q71" t="s">
        <v>0</v>
      </c>
    </row>
    <row r="72" spans="1:17" ht="14.25">
      <c r="A72" t="str">
        <f>TEXT(3190500095616,"0000000000000")</f>
        <v>3190500095616</v>
      </c>
      <c r="B72" t="s">
        <v>101</v>
      </c>
      <c r="C72" t="str">
        <f>TEXT(2573,"0000000")</f>
        <v>0002573</v>
      </c>
      <c r="D72" t="s">
        <v>63</v>
      </c>
      <c r="E72" t="s">
        <v>75</v>
      </c>
      <c r="F72">
        <v>30550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30550</v>
      </c>
      <c r="P72" t="s">
        <v>0</v>
      </c>
      <c r="Q72" t="s">
        <v>0</v>
      </c>
    </row>
    <row r="73" spans="1:17" ht="14.25">
      <c r="A73" t="str">
        <f>TEXT(3510100785484,"0000000000000")</f>
        <v>3510100785484</v>
      </c>
      <c r="B73" t="s">
        <v>102</v>
      </c>
      <c r="C73" t="str">
        <f>TEXT(2576,"0000000")</f>
        <v>0002576</v>
      </c>
      <c r="D73" t="s">
        <v>63</v>
      </c>
      <c r="E73" t="s">
        <v>75</v>
      </c>
      <c r="F73">
        <v>29450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29450</v>
      </c>
      <c r="P73" t="s">
        <v>0</v>
      </c>
      <c r="Q73" t="s">
        <v>0</v>
      </c>
    </row>
    <row r="74" spans="1:17" ht="14.25">
      <c r="A74" t="str">
        <f>TEXT(3101403147764,"0000000000000")</f>
        <v>3101403147764</v>
      </c>
      <c r="B74" t="s">
        <v>103</v>
      </c>
      <c r="C74" t="str">
        <f>TEXT(2582,"0000000")</f>
        <v>0002582</v>
      </c>
      <c r="D74" t="s">
        <v>63</v>
      </c>
      <c r="E74" t="s">
        <v>75</v>
      </c>
      <c r="F74">
        <v>19800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19800</v>
      </c>
      <c r="P74" t="s">
        <v>0</v>
      </c>
      <c r="Q74" t="s">
        <v>0</v>
      </c>
    </row>
    <row r="75" spans="1:17" ht="14.25">
      <c r="A75" t="str">
        <f>TEXT(3760200340261,"0000000000000")</f>
        <v>3760200340261</v>
      </c>
      <c r="B75" t="s">
        <v>104</v>
      </c>
      <c r="C75" t="str">
        <f>TEXT(2910,"0000000")</f>
        <v>0002910</v>
      </c>
      <c r="D75" t="s">
        <v>63</v>
      </c>
      <c r="E75" t="s">
        <v>75</v>
      </c>
      <c r="F75">
        <v>30550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30550</v>
      </c>
      <c r="P75" t="s">
        <v>0</v>
      </c>
      <c r="Q75" t="s">
        <v>0</v>
      </c>
    </row>
    <row r="76" spans="1:17" ht="14.25">
      <c r="A76" t="str">
        <f>TEXT(3101900300781,"0000000000000")</f>
        <v>3101900300781</v>
      </c>
      <c r="B76" t="s">
        <v>105</v>
      </c>
      <c r="C76" t="str">
        <f>TEXT(2989,"0000000")</f>
        <v>0002989</v>
      </c>
      <c r="D76" t="s">
        <v>63</v>
      </c>
      <c r="E76" t="s">
        <v>75</v>
      </c>
      <c r="F76">
        <v>23810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23810</v>
      </c>
      <c r="P76" t="s">
        <v>0</v>
      </c>
      <c r="Q76" t="s">
        <v>0</v>
      </c>
    </row>
    <row r="77" spans="1:17" ht="14.25">
      <c r="A77" t="str">
        <f>TEXT(3709800106578,"0000000000000")</f>
        <v>3709800106578</v>
      </c>
      <c r="B77" t="s">
        <v>106</v>
      </c>
      <c r="C77" t="str">
        <f>TEXT(2991,"0000000")</f>
        <v>0002991</v>
      </c>
      <c r="D77" t="s">
        <v>63</v>
      </c>
      <c r="E77" t="s">
        <v>75</v>
      </c>
      <c r="F77">
        <v>29850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29850</v>
      </c>
      <c r="P77" t="s">
        <v>0</v>
      </c>
      <c r="Q77" t="s">
        <v>0</v>
      </c>
    </row>
    <row r="78" spans="1:17" ht="14.25">
      <c r="A78" t="str">
        <f>TEXT(3919900132692,"0000000000000")</f>
        <v>3919900132692</v>
      </c>
      <c r="B78" t="s">
        <v>107</v>
      </c>
      <c r="C78" t="str">
        <f>TEXT(2992,"0000000")</f>
        <v>0002992</v>
      </c>
      <c r="D78" t="s">
        <v>63</v>
      </c>
      <c r="E78" t="s">
        <v>75</v>
      </c>
      <c r="F78">
        <v>20290</v>
      </c>
      <c r="G78">
        <v>33540</v>
      </c>
      <c r="H78">
        <v>16030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20290</v>
      </c>
      <c r="P78" t="s">
        <v>0</v>
      </c>
      <c r="Q78" t="s">
        <v>0</v>
      </c>
    </row>
    <row r="79" spans="1:17" ht="14.25">
      <c r="A79" t="str">
        <f>TEXT(3740200361064,"0000000000000")</f>
        <v>3740200361064</v>
      </c>
      <c r="B79" t="s">
        <v>108</v>
      </c>
      <c r="C79" t="str">
        <f>TEXT(2993,"0000000")</f>
        <v>0002993</v>
      </c>
      <c r="D79" t="s">
        <v>63</v>
      </c>
      <c r="E79" t="s">
        <v>75</v>
      </c>
      <c r="F79">
        <v>24840</v>
      </c>
      <c r="G79">
        <v>33540</v>
      </c>
      <c r="H79">
        <v>27710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24840</v>
      </c>
      <c r="P79" t="s">
        <v>0</v>
      </c>
      <c r="Q79" t="s">
        <v>0</v>
      </c>
    </row>
    <row r="80" spans="1:17" ht="14.25">
      <c r="A80" t="str">
        <f>TEXT(3730600943796,"0000000000000")</f>
        <v>3730600943796</v>
      </c>
      <c r="B80" t="s">
        <v>109</v>
      </c>
      <c r="C80" t="str">
        <f>TEXT(2996,"0000000")</f>
        <v>0002996</v>
      </c>
      <c r="D80" t="s">
        <v>63</v>
      </c>
      <c r="E80" t="s">
        <v>75</v>
      </c>
      <c r="F80">
        <v>29850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29850</v>
      </c>
      <c r="P80" t="s">
        <v>0</v>
      </c>
      <c r="Q80" t="s">
        <v>0</v>
      </c>
    </row>
    <row r="81" spans="1:17" ht="14.25">
      <c r="A81" t="str">
        <f>TEXT(3100800884276,"0000000000000")</f>
        <v>3100800884276</v>
      </c>
      <c r="B81" t="s">
        <v>110</v>
      </c>
      <c r="C81" t="str">
        <f>TEXT(2998,"0000000")</f>
        <v>0002998</v>
      </c>
      <c r="D81" t="s">
        <v>63</v>
      </c>
      <c r="E81" t="s">
        <v>75</v>
      </c>
      <c r="F81">
        <v>24250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24250</v>
      </c>
      <c r="P81" t="s">
        <v>0</v>
      </c>
      <c r="Q81" t="s">
        <v>0</v>
      </c>
    </row>
    <row r="82" spans="1:17" ht="14.25">
      <c r="A82" t="str">
        <f>TEXT(3549900162536,"0000000000000")</f>
        <v>3549900162536</v>
      </c>
      <c r="B82" t="s">
        <v>111</v>
      </c>
      <c r="C82" t="str">
        <f>TEXT(2999,"0000000")</f>
        <v>0002999</v>
      </c>
      <c r="D82" t="s">
        <v>63</v>
      </c>
      <c r="E82" t="s">
        <v>75</v>
      </c>
      <c r="F82">
        <v>29300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29300</v>
      </c>
      <c r="P82" t="s">
        <v>0</v>
      </c>
      <c r="Q82" t="s">
        <v>0</v>
      </c>
    </row>
    <row r="83" spans="1:17" ht="14.25">
      <c r="A83" t="str">
        <f>TEXT(3700800125787,"0000000000000")</f>
        <v>3700800125787</v>
      </c>
      <c r="B83" t="s">
        <v>112</v>
      </c>
      <c r="C83" t="str">
        <f>TEXT(2353,"0000000")</f>
        <v>0002353</v>
      </c>
      <c r="D83" t="s">
        <v>113</v>
      </c>
      <c r="E83" t="s">
        <v>114</v>
      </c>
      <c r="F83">
        <v>7520</v>
      </c>
      <c r="G83">
        <v>18190</v>
      </c>
      <c r="H83">
        <v>10790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7520</v>
      </c>
      <c r="P83" t="s">
        <v>0</v>
      </c>
      <c r="Q83" t="s">
        <v>0</v>
      </c>
    </row>
    <row r="84" spans="12:15" ht="14.25">
      <c r="L84" t="s">
        <v>115</v>
      </c>
      <c r="N84">
        <f>SUM($N7:$N83)</f>
        <v>0</v>
      </c>
      <c r="O84">
        <v>2109520</v>
      </c>
    </row>
    <row r="85" spans="12:14" ht="14.25">
      <c r="L85" t="s">
        <v>116</v>
      </c>
      <c r="N85">
        <v>61630</v>
      </c>
    </row>
    <row r="86" ht="14.25">
      <c r="N86">
        <f>$N85-$N84</f>
        <v>61630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2010-12-03T05:22:35Z</dcterms:created>
  <dcterms:modified xsi:type="dcterms:W3CDTF">2010-12-13T03:20:31Z</dcterms:modified>
  <cp:category/>
  <cp:version/>
  <cp:contentType/>
  <cp:contentStatus/>
</cp:coreProperties>
</file>