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11" sheetId="1" r:id="rId1"/>
  </sheets>
  <definedNames/>
  <calcPr fullCalcOnLoad="1"/>
</workbook>
</file>

<file path=xl/sharedStrings.xml><?xml version="1.0" encoding="utf-8"?>
<sst xmlns="http://schemas.openxmlformats.org/spreadsheetml/2006/main" count="421" uniqueCount="113">
  <si>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</si>
  <si>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</si>
  <si>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11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</si>
  <si>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</si>
  <si>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</si>
  <si>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</si>
  <si>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</si>
  <si>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</si>
  <si>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</si>
  <si>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</si>
  <si>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</si>
  <si>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</si>
  <si>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</si>
  <si>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</si>
  <si>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</si>
  <si>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</si>
  <si>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</si>
  <si>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</si>
  <si>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</si>
  <si>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</si>
  <si>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</si>
  <si>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</si>
  <si>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</si>
  <si>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</si>
  <si>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</si>
  <si>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</si>
  <si>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</si>
  <si>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</si>
  <si>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</si>
  <si>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วสันต์ ลิ่มศิลา</t>
  </si>
  <si>
    <t>นักวิชาการป่าไม้</t>
  </si>
  <si>
    <t>ชำนาญการ</t>
  </si>
  <si>
    <t>นางสาว พัชรี บุญย่อย</t>
  </si>
  <si>
    <t>นาย นพวงศ์ อาภรณ์</t>
  </si>
  <si>
    <t>นาย จิรพงษ์ เอกวานิช</t>
  </si>
  <si>
    <t>นาง จุติพร พัดชู</t>
  </si>
  <si>
    <t>นาง พจนีย์ ไชยถาวร</t>
  </si>
  <si>
    <t>นาย สัจรินทร์ ศรีเสน</t>
  </si>
  <si>
    <t>นาย อนุพงษ์ เจียมจำรัสศิลป์</t>
  </si>
  <si>
    <t>นาย โชคธณา ป้องอาณา</t>
  </si>
  <si>
    <t>นาย วรวิทย์ หยูดำ</t>
  </si>
  <si>
    <t>นาย ชาตรี วชิระเผด็จศึก</t>
  </si>
  <si>
    <t>นางสาว อภิญญา คงสงค์</t>
  </si>
  <si>
    <t>นาย อุทัย บัวพันธ์</t>
  </si>
  <si>
    <t>นาย เลิศศักดิ์ สุนทรกุล</t>
  </si>
  <si>
    <t>นาย วิจิตร เกิดสม</t>
  </si>
  <si>
    <t>นาย ปรีชา ศรีวิไล</t>
  </si>
  <si>
    <t>นางสาว อัมพร ภักดีแก้ว</t>
  </si>
  <si>
    <t>ปฏิบัติการ</t>
  </si>
  <si>
    <t>นาย สกุล เขียนด้วง</t>
  </si>
  <si>
    <t>นาย ชัยสิทธิ์ ศรียาภัย</t>
  </si>
  <si>
    <t>เจ้าพนักงานป่าไม้</t>
  </si>
  <si>
    <t>อาวุโส</t>
  </si>
  <si>
    <t>นาย อลงกรณ์ เศรษฐเชื้อ</t>
  </si>
  <si>
    <t>นาย สัมพันธ์ เพชรนาจักร</t>
  </si>
  <si>
    <t>นาย สุพจน์ ภู่รัตนโอภา</t>
  </si>
  <si>
    <t>นาย สมภพ สมุทรจินดา</t>
  </si>
  <si>
    <t>นาย สามารถ อินทร์มา</t>
  </si>
  <si>
    <t>นาย พิศาล พุ่มสร้าง</t>
  </si>
  <si>
    <t>นาย วิทยา พุทธิรัศมีรักษ์</t>
  </si>
  <si>
    <t>นาย ธนิต สังขนิตย์</t>
  </si>
  <si>
    <t>นาย สมพร เพชรทองเกลี้ยง</t>
  </si>
  <si>
    <t>นาย สมชาย ตวนกูเปีย</t>
  </si>
  <si>
    <t>นาย สมชาย จิตรหลัง</t>
  </si>
  <si>
    <t>ชำนาญงาน</t>
  </si>
  <si>
    <t>นาย สกล เอกบุตร</t>
  </si>
  <si>
    <t>นาย นพรัตน์ สัมฤทธิ์</t>
  </si>
  <si>
    <t>นาย ธวัชชัย นิลเอก</t>
  </si>
  <si>
    <t>นาย บุญเสริม พรมเสนะ</t>
  </si>
  <si>
    <t>นาย สุพล วิชานนท์</t>
  </si>
  <si>
    <t>นาย นิสิต ลีลาโรจนกุลเลิศ</t>
  </si>
  <si>
    <t>นาย เกษม วัชรวิทูร</t>
  </si>
  <si>
    <t>นาย ณรงค์ จิตรสะอาด</t>
  </si>
  <si>
    <t>นาง วาสนา สร้อยจำปา</t>
  </si>
  <si>
    <t>นายช่างสำรวจ</t>
  </si>
  <si>
    <t>นาย ประพล ช่วยนุกูล</t>
  </si>
  <si>
    <t>นาย วรรณศักดิ์ วงศ์สวัสดิ์</t>
  </si>
  <si>
    <t>นาย สมจินต์ ไชยพัฒน์</t>
  </si>
  <si>
    <t>นาย นันทชัย ชมภูพล</t>
  </si>
  <si>
    <t>นาย อุปกรณ์ ศิริมงคล</t>
  </si>
  <si>
    <t>นาย นฤดม อารีเสวต</t>
  </si>
  <si>
    <t>นาย อรัญ ทันการ</t>
  </si>
  <si>
    <t>นาย บัญญัติ น้ำเงิน</t>
  </si>
  <si>
    <t>นาย นิรมย์ บุญเหมือน</t>
  </si>
  <si>
    <t>นาย สมศักดิ์ เสนีย์</t>
  </si>
  <si>
    <t>นาย สมศักดิ์ สุมานิตย์</t>
  </si>
  <si>
    <t>นาย ประเสริฐ ศรีจามร</t>
  </si>
  <si>
    <t>นาย แสงสว่าง ทรงประพาส</t>
  </si>
  <si>
    <t>นาย ดุสิต ทาบสุวรรณ์</t>
  </si>
  <si>
    <t>นาย กรีฑา หงษ์ชูเกียรติ</t>
  </si>
  <si>
    <t>นาย ธวัชชัย หิตา</t>
  </si>
  <si>
    <t>นาย สมบัติ ไสยะหุต</t>
  </si>
  <si>
    <t>นาย ขนก ขนอม</t>
  </si>
  <si>
    <t>นาย ฐิติวัชร์ สิทธิศิรินนท์</t>
  </si>
  <si>
    <t>นาย ไมตรี คงรักษา</t>
  </si>
  <si>
    <t>จ่าอากาศตรี ประเสริฐ พ่วงศิริ</t>
  </si>
  <si>
    <t>นาย ไพโรจน์ ทองนพรัตน์</t>
  </si>
  <si>
    <t>นาย พินัยพล นาคเล็ก</t>
  </si>
  <si>
    <t>นาย สมหวัง จันทร์ฉาย</t>
  </si>
  <si>
    <t>นาย ไพศาล ขนานชี</t>
  </si>
  <si>
    <t>นาย โสภณ ชูชาติ</t>
  </si>
  <si>
    <t>นาย วิวัฒณ์ หนูอินทร์</t>
  </si>
  <si>
    <t>นาย สมเกียรติ ศรีทอง</t>
  </si>
  <si>
    <t>นาย ธานี นิยมไทย</t>
  </si>
  <si>
    <t>นาย นิกร ทองบุญชู</t>
  </si>
  <si>
    <t>ปฎิบัติงาน</t>
  </si>
  <si>
    <t>นาย ไกรนิรันดร์ ประนอม</t>
  </si>
  <si>
    <t>นาย เจษฎา กาวิล</t>
  </si>
  <si>
    <t>นาย ณรงค์ศักดิ์ ธรรมานนท์</t>
  </si>
  <si>
    <t>นางสาว ฐิติมา สุวรรณภักดี</t>
  </si>
  <si>
    <t>เจ้าพนักงานธุรการ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</si>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</sst>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J7" sqref="J7:J79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TEXT(3850400063244,"0000000000000")</f>
        <v>3850400063244</v>
      </c>
      <c r="B7" t="s">
        <v>29</v>
      </c>
      <c r="C7" t="str">
        <f>TEXT(344,"0000000")</f>
        <v>0000344</v>
      </c>
      <c r="D7" t="s">
        <v>30</v>
      </c>
      <c r="E7" t="s">
        <v>31</v>
      </c>
      <c r="F7">
        <v>35510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35510</v>
      </c>
      <c r="P7" t="s">
        <v>0</v>
      </c>
      <c r="Q7" t="s">
        <v>0</v>
      </c>
    </row>
    <row r="8" spans="1:17" ht="14.25">
      <c r="A8" t="str">
        <f>TEXT(3860200366995,"0000000000000")</f>
        <v>3860200366995</v>
      </c>
      <c r="B8" t="s">
        <v>32</v>
      </c>
      <c r="C8" t="str">
        <f>TEXT(345,"0000000")</f>
        <v>0000345</v>
      </c>
      <c r="D8" t="s">
        <v>30</v>
      </c>
      <c r="E8" t="s">
        <v>31</v>
      </c>
      <c r="F8">
        <v>20900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20900</v>
      </c>
      <c r="P8" t="s">
        <v>0</v>
      </c>
      <c r="Q8" t="s">
        <v>0</v>
      </c>
    </row>
    <row r="9" spans="1:17" ht="14.25">
      <c r="A9" t="str">
        <f>TEXT(3920600386330,"0000000000000")</f>
        <v>3920600386330</v>
      </c>
      <c r="B9" t="s">
        <v>33</v>
      </c>
      <c r="C9" t="str">
        <f>TEXT(795,"0000000")</f>
        <v>0000795</v>
      </c>
      <c r="D9" t="s">
        <v>30</v>
      </c>
      <c r="E9" t="s">
        <v>31</v>
      </c>
      <c r="F9">
        <v>23760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23760</v>
      </c>
      <c r="P9" t="s">
        <v>0</v>
      </c>
      <c r="Q9" t="s">
        <v>0</v>
      </c>
    </row>
    <row r="10" spans="1:17" ht="14.25">
      <c r="A10" t="str">
        <f>TEXT(3839900296009,"0000000000000")</f>
        <v>3839900296009</v>
      </c>
      <c r="B10" t="s">
        <v>34</v>
      </c>
      <c r="C10" t="str">
        <f>TEXT(839,"0000000")</f>
        <v>0000839</v>
      </c>
      <c r="D10" t="s">
        <v>30</v>
      </c>
      <c r="E10" t="s">
        <v>31</v>
      </c>
      <c r="F10">
        <v>28880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28880</v>
      </c>
      <c r="P10" t="s">
        <v>0</v>
      </c>
      <c r="Q10" t="s">
        <v>0</v>
      </c>
    </row>
    <row r="11" spans="1:17" ht="14.25">
      <c r="A11" t="str">
        <f>TEXT(3939900145034,"0000000000000")</f>
        <v>3939900145034</v>
      </c>
      <c r="B11" t="s">
        <v>35</v>
      </c>
      <c r="C11" t="str">
        <f>TEXT(1015,"0000000")</f>
        <v>0001015</v>
      </c>
      <c r="D11" t="s">
        <v>30</v>
      </c>
      <c r="E11" t="s">
        <v>31</v>
      </c>
      <c r="F11">
        <v>21570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21570</v>
      </c>
      <c r="P11" t="s">
        <v>0</v>
      </c>
      <c r="Q11" t="s">
        <v>0</v>
      </c>
    </row>
    <row r="12" spans="1:17" ht="14.25">
      <c r="A12" t="str">
        <f>TEXT(5470890000309,"0000000000000")</f>
        <v>5470890000309</v>
      </c>
      <c r="B12" t="s">
        <v>36</v>
      </c>
      <c r="C12" t="str">
        <f>TEXT(1016,"0000000")</f>
        <v>0001016</v>
      </c>
      <c r="D12" t="s">
        <v>30</v>
      </c>
      <c r="E12" t="s">
        <v>31</v>
      </c>
      <c r="F12">
        <v>17400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17400</v>
      </c>
      <c r="P12" t="s">
        <v>0</v>
      </c>
      <c r="Q12" t="s">
        <v>0</v>
      </c>
    </row>
    <row r="13" spans="1:17" ht="14.25">
      <c r="A13" t="str">
        <f>TEXT(3102000835469,"0000000000000")</f>
        <v>3102000835469</v>
      </c>
      <c r="B13" t="s">
        <v>37</v>
      </c>
      <c r="C13" t="str">
        <f>TEXT(1017,"0000000")</f>
        <v>0001017</v>
      </c>
      <c r="D13" t="s">
        <v>30</v>
      </c>
      <c r="E13" t="s">
        <v>31</v>
      </c>
      <c r="F13">
        <v>27820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27820</v>
      </c>
      <c r="P13" t="s">
        <v>0</v>
      </c>
      <c r="Q13" t="s">
        <v>0</v>
      </c>
    </row>
    <row r="14" spans="1:17" ht="14.25">
      <c r="A14" t="str">
        <f>TEXT(3102100190516,"0000000000000")</f>
        <v>3102100190516</v>
      </c>
      <c r="B14" t="s">
        <v>38</v>
      </c>
      <c r="C14" t="str">
        <f>TEXT(1019,"0000000")</f>
        <v>0001019</v>
      </c>
      <c r="D14" t="s">
        <v>30</v>
      </c>
      <c r="E14" t="s">
        <v>31</v>
      </c>
      <c r="F14">
        <v>34280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34280</v>
      </c>
      <c r="P14" t="s">
        <v>0</v>
      </c>
      <c r="Q14" t="s">
        <v>0</v>
      </c>
    </row>
    <row r="15" spans="1:17" ht="14.25">
      <c r="A15" t="str">
        <f>TEXT(3100202775929,"0000000000000")</f>
        <v>3100202775929</v>
      </c>
      <c r="B15" t="s">
        <v>39</v>
      </c>
      <c r="C15" t="str">
        <f>TEXT(1897,"0000000")</f>
        <v>0001897</v>
      </c>
      <c r="D15" t="s">
        <v>30</v>
      </c>
      <c r="E15" t="s">
        <v>31</v>
      </c>
      <c r="F15">
        <v>29520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29520</v>
      </c>
      <c r="P15" t="s">
        <v>0</v>
      </c>
      <c r="Q15" t="s">
        <v>0</v>
      </c>
    </row>
    <row r="16" spans="1:17" ht="14.25">
      <c r="A16" t="str">
        <f>TEXT(3930200225045,"0000000000000")</f>
        <v>3930200225045</v>
      </c>
      <c r="B16" t="s">
        <v>40</v>
      </c>
      <c r="C16" t="str">
        <f>TEXT(1898,"0000000")</f>
        <v>0001898</v>
      </c>
      <c r="D16" t="s">
        <v>30</v>
      </c>
      <c r="E16" t="s">
        <v>31</v>
      </c>
      <c r="F16">
        <v>24680</v>
      </c>
      <c r="G16">
        <v>36020</v>
      </c>
      <c r="H16">
        <v>20350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24680</v>
      </c>
      <c r="P16" t="s">
        <v>0</v>
      </c>
      <c r="Q16" t="s">
        <v>0</v>
      </c>
    </row>
    <row r="17" spans="1:17" ht="14.25">
      <c r="A17" t="str">
        <f>TEXT(3309901517208,"0000000000000")</f>
        <v>3309901517208</v>
      </c>
      <c r="B17" t="s">
        <v>41</v>
      </c>
      <c r="C17" t="str">
        <f>TEXT(1903,"0000000")</f>
        <v>0001903</v>
      </c>
      <c r="D17" t="s">
        <v>30</v>
      </c>
      <c r="E17" t="s">
        <v>31</v>
      </c>
      <c r="F17">
        <v>25820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25820</v>
      </c>
      <c r="P17" t="s">
        <v>0</v>
      </c>
      <c r="Q17" t="s">
        <v>0</v>
      </c>
    </row>
    <row r="18" spans="1:17" ht="14.25">
      <c r="A18" t="str">
        <f>TEXT(3800600571243,"0000000000000")</f>
        <v>3800600571243</v>
      </c>
      <c r="B18" t="s">
        <v>42</v>
      </c>
      <c r="C18" t="str">
        <f>TEXT(2094,"0000000")</f>
        <v>0002094</v>
      </c>
      <c r="D18" t="s">
        <v>30</v>
      </c>
      <c r="E18" t="s">
        <v>31</v>
      </c>
      <c r="F18">
        <v>29000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29000</v>
      </c>
      <c r="P18" t="s">
        <v>0</v>
      </c>
      <c r="Q18" t="s">
        <v>0</v>
      </c>
    </row>
    <row r="19" spans="1:17" ht="14.25">
      <c r="A19" t="str">
        <f>TEXT(3860500131748,"0000000000000")</f>
        <v>3860500131748</v>
      </c>
      <c r="B19" t="s">
        <v>43</v>
      </c>
      <c r="C19" t="str">
        <f>TEXT(2440,"0000000")</f>
        <v>0002440</v>
      </c>
      <c r="D19" t="s">
        <v>30</v>
      </c>
      <c r="E19" t="s">
        <v>31</v>
      </c>
      <c r="F19">
        <v>29940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29940</v>
      </c>
      <c r="P19" t="s">
        <v>0</v>
      </c>
      <c r="Q19" t="s">
        <v>0</v>
      </c>
    </row>
    <row r="20" spans="1:17" ht="14.25">
      <c r="A20" t="str">
        <f>TEXT(3809900073964,"0000000000000")</f>
        <v>3809900073964</v>
      </c>
      <c r="B20" t="s">
        <v>44</v>
      </c>
      <c r="C20" t="str">
        <f>TEXT(2876,"0000000")</f>
        <v>0002876</v>
      </c>
      <c r="D20" t="s">
        <v>30</v>
      </c>
      <c r="E20" t="s">
        <v>31</v>
      </c>
      <c r="F20">
        <v>30330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30330</v>
      </c>
      <c r="P20" t="s">
        <v>0</v>
      </c>
      <c r="Q20" t="s">
        <v>0</v>
      </c>
    </row>
    <row r="21" spans="1:17" ht="14.25">
      <c r="A21" t="str">
        <f>TEXT(3800600705304,"0000000000000")</f>
        <v>3800600705304</v>
      </c>
      <c r="B21" t="s">
        <v>45</v>
      </c>
      <c r="C21" t="str">
        <f>TEXT(2877,"0000000")</f>
        <v>0002877</v>
      </c>
      <c r="D21" t="s">
        <v>30</v>
      </c>
      <c r="E21" t="s">
        <v>31</v>
      </c>
      <c r="F21">
        <v>30330</v>
      </c>
      <c r="G21">
        <v>36020</v>
      </c>
      <c r="H21">
        <v>30600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30330</v>
      </c>
      <c r="P21" t="s">
        <v>0</v>
      </c>
      <c r="Q21" t="s">
        <v>0</v>
      </c>
    </row>
    <row r="22" spans="1:17" ht="14.25">
      <c r="A22" t="str">
        <f>TEXT(3860400059549,"0000000000000")</f>
        <v>3860400059549</v>
      </c>
      <c r="B22" t="s">
        <v>46</v>
      </c>
      <c r="C22" t="str">
        <f>TEXT(3226,"0000000")</f>
        <v>0003226</v>
      </c>
      <c r="D22" t="s">
        <v>30</v>
      </c>
      <c r="E22" t="s">
        <v>31</v>
      </c>
      <c r="F22">
        <v>29940</v>
      </c>
      <c r="G22">
        <v>36020</v>
      </c>
      <c r="H22">
        <v>30600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29940</v>
      </c>
      <c r="P22" t="s">
        <v>0</v>
      </c>
      <c r="Q22" t="s">
        <v>0</v>
      </c>
    </row>
    <row r="23" spans="1:17" ht="14.25">
      <c r="A23" t="str">
        <f>TEXT(5300290010860,"0000000000000")</f>
        <v>5300290010860</v>
      </c>
      <c r="B23" t="s">
        <v>47</v>
      </c>
      <c r="C23" t="str">
        <f>TEXT(794,"0000000")</f>
        <v>0000794</v>
      </c>
      <c r="D23" t="s">
        <v>30</v>
      </c>
      <c r="E23" t="s">
        <v>48</v>
      </c>
      <c r="F23">
        <v>9780</v>
      </c>
      <c r="G23">
        <v>22220</v>
      </c>
      <c r="H23">
        <v>15390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9780</v>
      </c>
      <c r="P23" t="s">
        <v>0</v>
      </c>
      <c r="Q23" t="s">
        <v>0</v>
      </c>
    </row>
    <row r="24" spans="1:17" ht="14.25">
      <c r="A24" t="str">
        <f>TEXT(3840700126705,"0000000000000")</f>
        <v>3840700126705</v>
      </c>
      <c r="B24" t="s">
        <v>49</v>
      </c>
      <c r="C24" t="str">
        <f>TEXT(1018,"0000000")</f>
        <v>0001018</v>
      </c>
      <c r="D24" t="s">
        <v>30</v>
      </c>
      <c r="E24" t="s">
        <v>48</v>
      </c>
      <c r="F24">
        <v>13420</v>
      </c>
      <c r="G24">
        <v>22220</v>
      </c>
      <c r="H24">
        <v>15390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13420</v>
      </c>
      <c r="P24" t="s">
        <v>0</v>
      </c>
      <c r="Q24" t="s">
        <v>0</v>
      </c>
    </row>
    <row r="25" spans="1:17" ht="14.25">
      <c r="A25" t="str">
        <f>TEXT(3100602847544,"0000000000000")</f>
        <v>3100602847544</v>
      </c>
      <c r="B25" t="s">
        <v>50</v>
      </c>
      <c r="C25" t="str">
        <f>TEXT(342,"0000000")</f>
        <v>0000342</v>
      </c>
      <c r="D25" t="s">
        <v>51</v>
      </c>
      <c r="E25" t="s">
        <v>52</v>
      </c>
      <c r="F25">
        <v>36970</v>
      </c>
      <c r="G25">
        <v>47450</v>
      </c>
      <c r="H25">
        <v>39440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36970</v>
      </c>
      <c r="P25" t="s">
        <v>0</v>
      </c>
      <c r="Q25" t="s">
        <v>0</v>
      </c>
    </row>
    <row r="26" spans="1:17" ht="14.25">
      <c r="A26" t="str">
        <f>TEXT(5841700006405,"0000000000000")</f>
        <v>5841700006405</v>
      </c>
      <c r="B26" t="s">
        <v>53</v>
      </c>
      <c r="C26" t="str">
        <f>TEXT(2092,"0000000")</f>
        <v>0002092</v>
      </c>
      <c r="D26" t="s">
        <v>51</v>
      </c>
      <c r="E26" t="s">
        <v>52</v>
      </c>
      <c r="F26">
        <v>22120</v>
      </c>
      <c r="G26">
        <v>47450</v>
      </c>
      <c r="H26">
        <v>28270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22120</v>
      </c>
      <c r="P26" t="s">
        <v>0</v>
      </c>
      <c r="Q26" t="s">
        <v>0</v>
      </c>
    </row>
    <row r="27" spans="1:17" ht="14.25">
      <c r="A27" t="str">
        <f>TEXT(5860190007846,"0000000000000")</f>
        <v>5860190007846</v>
      </c>
      <c r="B27" t="s">
        <v>54</v>
      </c>
      <c r="C27" t="str">
        <f>TEXT(2861,"0000000")</f>
        <v>0002861</v>
      </c>
      <c r="D27" t="s">
        <v>51</v>
      </c>
      <c r="E27" t="s">
        <v>52</v>
      </c>
      <c r="F27">
        <v>36970</v>
      </c>
      <c r="G27">
        <v>47450</v>
      </c>
      <c r="H27">
        <v>39440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36970</v>
      </c>
      <c r="P27" t="s">
        <v>0</v>
      </c>
      <c r="Q27" t="s">
        <v>0</v>
      </c>
    </row>
    <row r="28" spans="1:17" ht="14.25">
      <c r="A28" t="str">
        <f>TEXT(5801590002559,"0000000000000")</f>
        <v>5801590002559</v>
      </c>
      <c r="B28" t="s">
        <v>55</v>
      </c>
      <c r="C28" t="str">
        <f>TEXT(2862,"0000000")</f>
        <v>0002862</v>
      </c>
      <c r="D28" t="s">
        <v>51</v>
      </c>
      <c r="E28" t="s">
        <v>52</v>
      </c>
      <c r="F28">
        <v>34290</v>
      </c>
      <c r="G28">
        <v>47450</v>
      </c>
      <c r="H28">
        <v>39440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34290</v>
      </c>
      <c r="P28" t="s">
        <v>0</v>
      </c>
      <c r="Q28" t="s">
        <v>0</v>
      </c>
    </row>
    <row r="29" spans="1:17" ht="14.25">
      <c r="A29" t="str">
        <f>TEXT(3969900135331,"0000000000000")</f>
        <v>3969900135331</v>
      </c>
      <c r="B29" t="s">
        <v>56</v>
      </c>
      <c r="C29" t="str">
        <f>TEXT(2864,"0000000")</f>
        <v>0002864</v>
      </c>
      <c r="D29" t="s">
        <v>51</v>
      </c>
      <c r="E29" t="s">
        <v>52</v>
      </c>
      <c r="F29">
        <v>31530</v>
      </c>
      <c r="G29">
        <v>47450</v>
      </c>
      <c r="H29">
        <v>39440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31530</v>
      </c>
      <c r="P29" t="s">
        <v>0</v>
      </c>
      <c r="Q29" t="s">
        <v>0</v>
      </c>
    </row>
    <row r="30" spans="1:17" ht="14.25">
      <c r="A30" t="str">
        <f>TEXT(3840100615683,"0000000000000")</f>
        <v>3840100615683</v>
      </c>
      <c r="B30" t="s">
        <v>57</v>
      </c>
      <c r="C30" t="str">
        <f>TEXT(2866,"0000000")</f>
        <v>0002866</v>
      </c>
      <c r="D30" t="s">
        <v>51</v>
      </c>
      <c r="E30" t="s">
        <v>52</v>
      </c>
      <c r="F30">
        <v>36970</v>
      </c>
      <c r="G30">
        <v>47450</v>
      </c>
      <c r="H30">
        <v>39440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36970</v>
      </c>
      <c r="P30" t="s">
        <v>0</v>
      </c>
      <c r="Q30" t="s">
        <v>0</v>
      </c>
    </row>
    <row r="31" spans="1:17" ht="14.25">
      <c r="A31" t="str">
        <f>TEXT(3860101054359,"0000000000000")</f>
        <v>3860101054359</v>
      </c>
      <c r="B31" t="s">
        <v>58</v>
      </c>
      <c r="C31" t="str">
        <f>TEXT(2869,"0000000")</f>
        <v>0002869</v>
      </c>
      <c r="D31" t="s">
        <v>51</v>
      </c>
      <c r="E31" t="s">
        <v>52</v>
      </c>
      <c r="F31">
        <v>31530</v>
      </c>
      <c r="G31">
        <v>47450</v>
      </c>
      <c r="H31">
        <v>39440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31530</v>
      </c>
      <c r="P31" t="s">
        <v>0</v>
      </c>
      <c r="Q31" t="s">
        <v>0</v>
      </c>
    </row>
    <row r="32" spans="1:17" ht="14.25">
      <c r="A32" t="str">
        <f>TEXT(3199900073529,"0000000000000")</f>
        <v>3199900073529</v>
      </c>
      <c r="B32" t="s">
        <v>59</v>
      </c>
      <c r="C32" t="str">
        <f>TEXT(2870,"0000000")</f>
        <v>0002870</v>
      </c>
      <c r="D32" t="s">
        <v>51</v>
      </c>
      <c r="E32" t="s">
        <v>52</v>
      </c>
      <c r="F32">
        <v>38400</v>
      </c>
      <c r="G32">
        <v>47450</v>
      </c>
      <c r="H32">
        <v>39440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38400</v>
      </c>
      <c r="P32" t="s">
        <v>0</v>
      </c>
      <c r="Q32" t="s">
        <v>0</v>
      </c>
    </row>
    <row r="33" spans="1:17" ht="14.25">
      <c r="A33" t="str">
        <f>TEXT(3859900010547,"0000000000000")</f>
        <v>3859900010547</v>
      </c>
      <c r="B33" t="s">
        <v>60</v>
      </c>
      <c r="C33" t="str">
        <f>TEXT(2887,"0000000")</f>
        <v>0002887</v>
      </c>
      <c r="D33" t="s">
        <v>51</v>
      </c>
      <c r="E33" t="s">
        <v>52</v>
      </c>
      <c r="F33">
        <v>38790</v>
      </c>
      <c r="G33">
        <v>47450</v>
      </c>
      <c r="H33">
        <v>39440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38790</v>
      </c>
      <c r="P33" t="s">
        <v>0</v>
      </c>
      <c r="Q33" t="s">
        <v>0</v>
      </c>
    </row>
    <row r="34" spans="1:17" ht="14.25">
      <c r="A34" t="str">
        <f>TEXT(3540100375448,"0000000000000")</f>
        <v>3540100375448</v>
      </c>
      <c r="B34" t="s">
        <v>61</v>
      </c>
      <c r="C34" t="str">
        <f>TEXT(2890,"0000000")</f>
        <v>0002890</v>
      </c>
      <c r="D34" t="s">
        <v>51</v>
      </c>
      <c r="E34" t="s">
        <v>52</v>
      </c>
      <c r="F34">
        <v>36150</v>
      </c>
      <c r="G34">
        <v>47450</v>
      </c>
      <c r="H34">
        <v>39440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36150</v>
      </c>
      <c r="P34" t="s">
        <v>0</v>
      </c>
      <c r="Q34" t="s">
        <v>0</v>
      </c>
    </row>
    <row r="35" spans="1:17" ht="14.25">
      <c r="A35" t="str">
        <f>TEXT(3549900093968,"0000000000000")</f>
        <v>3549900093968</v>
      </c>
      <c r="B35" t="s">
        <v>62</v>
      </c>
      <c r="C35" t="str">
        <f>TEXT(3229,"0000000")</f>
        <v>0003229</v>
      </c>
      <c r="D35" t="s">
        <v>51</v>
      </c>
      <c r="E35" t="s">
        <v>52</v>
      </c>
      <c r="F35">
        <v>34330</v>
      </c>
      <c r="G35">
        <v>47450</v>
      </c>
      <c r="H35">
        <v>39440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34330</v>
      </c>
      <c r="P35" t="s">
        <v>0</v>
      </c>
      <c r="Q35" t="s">
        <v>0</v>
      </c>
    </row>
    <row r="36" spans="1:17" ht="14.25">
      <c r="A36" t="str">
        <f>TEXT(3920400366653,"0000000000000")</f>
        <v>3920400366653</v>
      </c>
      <c r="B36" t="s">
        <v>63</v>
      </c>
      <c r="C36" t="str">
        <f>TEXT(243,"0000000")</f>
        <v>0000243</v>
      </c>
      <c r="D36" t="s">
        <v>51</v>
      </c>
      <c r="E36" t="s">
        <v>64</v>
      </c>
      <c r="F36">
        <v>20510</v>
      </c>
      <c r="G36">
        <v>33540</v>
      </c>
      <c r="H36">
        <v>16030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20510</v>
      </c>
      <c r="P36" t="s">
        <v>0</v>
      </c>
      <c r="Q36" t="s">
        <v>0</v>
      </c>
    </row>
    <row r="37" spans="1:17" ht="14.25">
      <c r="A37" t="str">
        <f>TEXT(5949900016656,"0000000000000")</f>
        <v>5949900016656</v>
      </c>
      <c r="B37" t="s">
        <v>65</v>
      </c>
      <c r="C37" t="str">
        <f>TEXT(343,"0000000")</f>
        <v>0000343</v>
      </c>
      <c r="D37" t="s">
        <v>51</v>
      </c>
      <c r="E37" t="s">
        <v>64</v>
      </c>
      <c r="F37">
        <v>29820</v>
      </c>
      <c r="G37">
        <v>33540</v>
      </c>
      <c r="H37">
        <v>27710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29820</v>
      </c>
      <c r="P37" t="s">
        <v>0</v>
      </c>
      <c r="Q37" t="s">
        <v>0</v>
      </c>
    </row>
    <row r="38" spans="1:17" ht="14.25">
      <c r="A38" t="str">
        <f>TEXT(3840100630151,"0000000000000")</f>
        <v>3840100630151</v>
      </c>
      <c r="B38" t="s">
        <v>66</v>
      </c>
      <c r="C38" t="str">
        <f>TEXT(458,"0000000")</f>
        <v>0000458</v>
      </c>
      <c r="D38" t="s">
        <v>51</v>
      </c>
      <c r="E38" t="s">
        <v>64</v>
      </c>
      <c r="F38">
        <v>29270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29270</v>
      </c>
      <c r="P38" t="s">
        <v>0</v>
      </c>
      <c r="Q38" t="s">
        <v>0</v>
      </c>
    </row>
    <row r="39" spans="1:17" ht="14.25">
      <c r="A39" t="str">
        <f>TEXT(3849900065422,"0000000000000")</f>
        <v>3849900065422</v>
      </c>
      <c r="B39" t="s">
        <v>67</v>
      </c>
      <c r="C39" t="str">
        <f>TEXT(1013,"0000000")</f>
        <v>0001013</v>
      </c>
      <c r="D39" t="s">
        <v>51</v>
      </c>
      <c r="E39" t="s">
        <v>64</v>
      </c>
      <c r="F39">
        <v>30070</v>
      </c>
      <c r="G39">
        <v>33540</v>
      </c>
      <c r="H39">
        <v>27710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30070</v>
      </c>
      <c r="P39" t="s">
        <v>0</v>
      </c>
      <c r="Q39" t="s">
        <v>0</v>
      </c>
    </row>
    <row r="40" spans="1:17" ht="14.25">
      <c r="A40" t="str">
        <f>TEXT(3769900330160,"0000000000000")</f>
        <v>3769900330160</v>
      </c>
      <c r="B40" t="s">
        <v>68</v>
      </c>
      <c r="C40" t="str">
        <f>TEXT(1776,"0000000")</f>
        <v>0001776</v>
      </c>
      <c r="D40" t="s">
        <v>51</v>
      </c>
      <c r="E40" t="s">
        <v>64</v>
      </c>
      <c r="F40">
        <v>23700</v>
      </c>
      <c r="G40">
        <v>33540</v>
      </c>
      <c r="H40">
        <v>27710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23700</v>
      </c>
      <c r="P40" t="s">
        <v>0</v>
      </c>
      <c r="Q40" t="s">
        <v>0</v>
      </c>
    </row>
    <row r="41" spans="1:17" ht="14.25">
      <c r="A41" t="str">
        <f>TEXT(3849900100376,"0000000000000")</f>
        <v>3849900100376</v>
      </c>
      <c r="B41" t="s">
        <v>69</v>
      </c>
      <c r="C41" t="str">
        <f>TEXT(1780,"0000000")</f>
        <v>0001780</v>
      </c>
      <c r="D41" t="s">
        <v>51</v>
      </c>
      <c r="E41" t="s">
        <v>64</v>
      </c>
      <c r="F41">
        <v>24910</v>
      </c>
      <c r="G41">
        <v>33540</v>
      </c>
      <c r="H41">
        <v>27710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24910</v>
      </c>
      <c r="P41" t="s">
        <v>0</v>
      </c>
      <c r="Q41" t="s">
        <v>0</v>
      </c>
    </row>
    <row r="42" spans="1:17" ht="14.25">
      <c r="A42" t="str">
        <f>TEXT(3770300098390,"0000000000000")</f>
        <v>3770300098390</v>
      </c>
      <c r="B42" t="s">
        <v>70</v>
      </c>
      <c r="C42" t="str">
        <f>TEXT(1899,"0000000")</f>
        <v>0001899</v>
      </c>
      <c r="D42" t="s">
        <v>51</v>
      </c>
      <c r="E42" t="s">
        <v>64</v>
      </c>
      <c r="F42">
        <v>29820</v>
      </c>
      <c r="G42">
        <v>33540</v>
      </c>
      <c r="H42">
        <v>27710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29820</v>
      </c>
      <c r="P42" t="s">
        <v>0</v>
      </c>
      <c r="Q42" t="s">
        <v>0</v>
      </c>
    </row>
    <row r="43" spans="1:17" ht="14.25">
      <c r="A43" t="str">
        <f>TEXT(3849900062253,"0000000000000")</f>
        <v>3849900062253</v>
      </c>
      <c r="B43" t="s">
        <v>71</v>
      </c>
      <c r="C43" t="str">
        <f>TEXT(2095,"0000000")</f>
        <v>0002095</v>
      </c>
      <c r="D43" t="s">
        <v>51</v>
      </c>
      <c r="E43" t="s">
        <v>64</v>
      </c>
      <c r="F43">
        <v>11480</v>
      </c>
      <c r="G43">
        <v>33540</v>
      </c>
      <c r="H43">
        <v>16030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11480</v>
      </c>
      <c r="P43" t="s">
        <v>0</v>
      </c>
      <c r="Q43" t="s">
        <v>0</v>
      </c>
    </row>
    <row r="44" spans="1:17" ht="14.25">
      <c r="A44" t="str">
        <f>TEXT(3801500141582,"0000000000000")</f>
        <v>3801500141582</v>
      </c>
      <c r="B44" t="s">
        <v>72</v>
      </c>
      <c r="C44" t="str">
        <f>TEXT(2097,"0000000")</f>
        <v>0002097</v>
      </c>
      <c r="D44" t="s">
        <v>51</v>
      </c>
      <c r="E44" t="s">
        <v>64</v>
      </c>
      <c r="F44">
        <v>24220</v>
      </c>
      <c r="G44">
        <v>33540</v>
      </c>
      <c r="H44">
        <v>27710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24220</v>
      </c>
      <c r="P44" t="s">
        <v>0</v>
      </c>
      <c r="Q44" t="s">
        <v>0</v>
      </c>
    </row>
    <row r="45" spans="1:17" ht="14.25">
      <c r="A45" t="str">
        <f>TEXT(3101800971595,"0000000000000")</f>
        <v>3101800971595</v>
      </c>
      <c r="B45" t="s">
        <v>73</v>
      </c>
      <c r="C45" t="str">
        <f>TEXT(2098,"0000000")</f>
        <v>0002098</v>
      </c>
      <c r="D45" t="s">
        <v>74</v>
      </c>
      <c r="E45" t="s">
        <v>64</v>
      </c>
      <c r="F45">
        <v>26410</v>
      </c>
      <c r="G45">
        <v>33540</v>
      </c>
      <c r="H45">
        <v>27710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26410</v>
      </c>
      <c r="P45" t="s">
        <v>0</v>
      </c>
      <c r="Q45" t="s">
        <v>0</v>
      </c>
    </row>
    <row r="46" spans="1:17" ht="14.25">
      <c r="A46" t="str">
        <f>TEXT(3930600384418,"0000000000000")</f>
        <v>3930600384418</v>
      </c>
      <c r="B46" t="s">
        <v>75</v>
      </c>
      <c r="C46" t="str">
        <f>TEXT(2099,"0000000")</f>
        <v>0002099</v>
      </c>
      <c r="D46" t="s">
        <v>74</v>
      </c>
      <c r="E46" t="s">
        <v>64</v>
      </c>
      <c r="F46">
        <v>16640</v>
      </c>
      <c r="G46">
        <v>33540</v>
      </c>
      <c r="H46">
        <v>16030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16640</v>
      </c>
      <c r="P46" t="s">
        <v>0</v>
      </c>
      <c r="Q46" t="s">
        <v>0</v>
      </c>
    </row>
    <row r="47" spans="1:17" ht="14.25">
      <c r="A47" t="str">
        <f>TEXT(3840100173389,"0000000000000")</f>
        <v>3840100173389</v>
      </c>
      <c r="B47" t="s">
        <v>76</v>
      </c>
      <c r="C47" t="str">
        <f>TEXT(2431,"0000000")</f>
        <v>0002431</v>
      </c>
      <c r="D47" t="s">
        <v>51</v>
      </c>
      <c r="E47" t="s">
        <v>64</v>
      </c>
      <c r="F47">
        <v>23170</v>
      </c>
      <c r="G47">
        <v>33540</v>
      </c>
      <c r="H47">
        <v>27710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23170</v>
      </c>
      <c r="P47" t="s">
        <v>0</v>
      </c>
      <c r="Q47" t="s">
        <v>0</v>
      </c>
    </row>
    <row r="48" spans="1:17" ht="14.25">
      <c r="A48" t="str">
        <f>TEXT(3939900296393,"0000000000000")</f>
        <v>3939900296393</v>
      </c>
      <c r="B48" t="s">
        <v>77</v>
      </c>
      <c r="C48" t="str">
        <f>TEXT(2442,"0000000")</f>
        <v>0002442</v>
      </c>
      <c r="D48" t="s">
        <v>51</v>
      </c>
      <c r="E48" t="s">
        <v>64</v>
      </c>
      <c r="F48">
        <v>23600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23600</v>
      </c>
      <c r="P48" t="s">
        <v>0</v>
      </c>
      <c r="Q48" t="s">
        <v>0</v>
      </c>
    </row>
    <row r="49" spans="1:17" ht="14.25">
      <c r="A49" t="str">
        <f>TEXT(3840600339561,"0000000000000")</f>
        <v>3840600339561</v>
      </c>
      <c r="B49" t="s">
        <v>78</v>
      </c>
      <c r="C49" t="str">
        <f>TEXT(2444,"0000000")</f>
        <v>0002444</v>
      </c>
      <c r="D49" t="s">
        <v>51</v>
      </c>
      <c r="E49" t="s">
        <v>64</v>
      </c>
      <c r="F49">
        <v>20120</v>
      </c>
      <c r="G49">
        <v>33540</v>
      </c>
      <c r="H49">
        <v>16030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20120</v>
      </c>
      <c r="P49" t="s">
        <v>0</v>
      </c>
      <c r="Q49" t="s">
        <v>0</v>
      </c>
    </row>
    <row r="50" spans="1:17" ht="14.25">
      <c r="A50" t="str">
        <f>TEXT(3909900308791,"0000000000000")</f>
        <v>3909900308791</v>
      </c>
      <c r="B50" t="s">
        <v>79</v>
      </c>
      <c r="C50" t="str">
        <f>TEXT(2445,"0000000")</f>
        <v>0002445</v>
      </c>
      <c r="D50" t="s">
        <v>51</v>
      </c>
      <c r="E50" t="s">
        <v>64</v>
      </c>
      <c r="F50">
        <v>21120</v>
      </c>
      <c r="G50">
        <v>33540</v>
      </c>
      <c r="H50">
        <v>16030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21120</v>
      </c>
      <c r="P50" t="s">
        <v>0</v>
      </c>
      <c r="Q50" t="s">
        <v>0</v>
      </c>
    </row>
    <row r="51" spans="1:17" ht="14.25">
      <c r="A51" t="str">
        <f>TEXT(3860700054712,"0000000000000")</f>
        <v>3860700054712</v>
      </c>
      <c r="B51" t="s">
        <v>80</v>
      </c>
      <c r="C51" t="str">
        <f>TEXT(2446,"0000000")</f>
        <v>0002446</v>
      </c>
      <c r="D51" t="s">
        <v>51</v>
      </c>
      <c r="E51" t="s">
        <v>64</v>
      </c>
      <c r="F51">
        <v>23780</v>
      </c>
      <c r="G51">
        <v>33540</v>
      </c>
      <c r="H51">
        <v>27710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23780</v>
      </c>
      <c r="P51" t="s">
        <v>0</v>
      </c>
      <c r="Q51" t="s">
        <v>0</v>
      </c>
    </row>
    <row r="52" spans="1:17" ht="14.25">
      <c r="A52" t="str">
        <f>TEXT(3101400117589,"0000000000000")</f>
        <v>3101400117589</v>
      </c>
      <c r="B52" t="s">
        <v>81</v>
      </c>
      <c r="C52" t="str">
        <f>TEXT(2447,"0000000")</f>
        <v>0002447</v>
      </c>
      <c r="D52" t="s">
        <v>51</v>
      </c>
      <c r="E52" t="s">
        <v>64</v>
      </c>
      <c r="F52">
        <v>23170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23170</v>
      </c>
      <c r="P52" t="s">
        <v>0</v>
      </c>
      <c r="Q52" t="s">
        <v>0</v>
      </c>
    </row>
    <row r="53" spans="1:17" ht="14.25">
      <c r="A53" t="str">
        <f>TEXT(3840200475131,"0000000000000")</f>
        <v>3840200475131</v>
      </c>
      <c r="B53" t="s">
        <v>82</v>
      </c>
      <c r="C53" t="str">
        <f>TEXT(2453,"0000000")</f>
        <v>0002453</v>
      </c>
      <c r="D53" t="s">
        <v>51</v>
      </c>
      <c r="E53" t="s">
        <v>64</v>
      </c>
      <c r="F53">
        <v>29820</v>
      </c>
      <c r="G53">
        <v>33540</v>
      </c>
      <c r="H53">
        <v>27710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29820</v>
      </c>
      <c r="P53" t="s">
        <v>0</v>
      </c>
      <c r="Q53" t="s">
        <v>0</v>
      </c>
    </row>
    <row r="54" spans="1:17" ht="14.25">
      <c r="A54" t="str">
        <f>TEXT(5840100018274,"0000000000000")</f>
        <v>5840100018274</v>
      </c>
      <c r="B54" t="s">
        <v>83</v>
      </c>
      <c r="C54" t="str">
        <f>TEXT(2454,"0000000")</f>
        <v>0002454</v>
      </c>
      <c r="D54" t="s">
        <v>51</v>
      </c>
      <c r="E54" t="s">
        <v>64</v>
      </c>
      <c r="F54">
        <v>24220</v>
      </c>
      <c r="G54">
        <v>33540</v>
      </c>
      <c r="H54">
        <v>27710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24220</v>
      </c>
      <c r="P54" t="s">
        <v>0</v>
      </c>
      <c r="Q54" t="s">
        <v>0</v>
      </c>
    </row>
    <row r="55" spans="1:17" ht="14.25">
      <c r="A55" t="str">
        <f>TEXT(3920600938553,"0000000000000")</f>
        <v>3920600938553</v>
      </c>
      <c r="B55" t="s">
        <v>84</v>
      </c>
      <c r="C55" t="str">
        <f>TEXT(2458,"0000000")</f>
        <v>0002458</v>
      </c>
      <c r="D55" t="s">
        <v>51</v>
      </c>
      <c r="E55" t="s">
        <v>64</v>
      </c>
      <c r="F55">
        <v>16440</v>
      </c>
      <c r="G55">
        <v>33540</v>
      </c>
      <c r="H55">
        <v>16030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16440</v>
      </c>
      <c r="P55" t="s">
        <v>0</v>
      </c>
      <c r="Q55" t="s">
        <v>0</v>
      </c>
    </row>
    <row r="56" spans="1:17" ht="14.25">
      <c r="A56" t="str">
        <f>TEXT(3939900088499,"0000000000000")</f>
        <v>3939900088499</v>
      </c>
      <c r="B56" t="s">
        <v>85</v>
      </c>
      <c r="C56" t="str">
        <f>TEXT(2874,"0000000")</f>
        <v>0002874</v>
      </c>
      <c r="D56" t="s">
        <v>51</v>
      </c>
      <c r="E56" t="s">
        <v>64</v>
      </c>
      <c r="F56">
        <v>30070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30070</v>
      </c>
      <c r="P56" t="s">
        <v>0</v>
      </c>
      <c r="Q56" t="s">
        <v>0</v>
      </c>
    </row>
    <row r="57" spans="1:17" ht="14.25">
      <c r="A57" t="str">
        <f>TEXT(3349900189291,"0000000000000")</f>
        <v>3349900189291</v>
      </c>
      <c r="B57" t="s">
        <v>86</v>
      </c>
      <c r="C57" t="str">
        <f>TEXT(2879,"0000000")</f>
        <v>0002879</v>
      </c>
      <c r="D57" t="s">
        <v>51</v>
      </c>
      <c r="E57" t="s">
        <v>64</v>
      </c>
      <c r="F57">
        <v>27180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27180</v>
      </c>
      <c r="P57" t="s">
        <v>0</v>
      </c>
      <c r="Q57" t="s">
        <v>0</v>
      </c>
    </row>
    <row r="58" spans="1:17" ht="14.25">
      <c r="A58" t="str">
        <f>TEXT(3859900078656,"0000000000000")</f>
        <v>3859900078656</v>
      </c>
      <c r="B58" t="s">
        <v>87</v>
      </c>
      <c r="C58" t="str">
        <f>TEXT(2960,"0000000")</f>
        <v>0002960</v>
      </c>
      <c r="D58" t="s">
        <v>51</v>
      </c>
      <c r="E58" t="s">
        <v>64</v>
      </c>
      <c r="F58">
        <v>21120</v>
      </c>
      <c r="G58">
        <v>33540</v>
      </c>
      <c r="H58">
        <v>16030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21120</v>
      </c>
      <c r="P58" t="s">
        <v>0</v>
      </c>
      <c r="Q58" t="s">
        <v>0</v>
      </c>
    </row>
    <row r="59" spans="1:17" ht="14.25">
      <c r="A59" t="str">
        <f>TEXT(3840100291373,"0000000000000")</f>
        <v>3840100291373</v>
      </c>
      <c r="B59" t="s">
        <v>88</v>
      </c>
      <c r="C59" t="str">
        <f>TEXT(3210,"0000000")</f>
        <v>0003210</v>
      </c>
      <c r="D59" t="s">
        <v>51</v>
      </c>
      <c r="E59" t="s">
        <v>64</v>
      </c>
      <c r="F59">
        <v>29710</v>
      </c>
      <c r="G59">
        <v>33540</v>
      </c>
      <c r="H59">
        <v>27710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29710</v>
      </c>
      <c r="P59" t="s">
        <v>0</v>
      </c>
      <c r="Q59" t="s">
        <v>0</v>
      </c>
    </row>
    <row r="60" spans="1:17" ht="14.25">
      <c r="A60" t="str">
        <f>TEXT(3859900101577,"0000000000000")</f>
        <v>3859900101577</v>
      </c>
      <c r="B60" t="s">
        <v>89</v>
      </c>
      <c r="C60" t="str">
        <f>TEXT(3211,"0000000")</f>
        <v>0003211</v>
      </c>
      <c r="D60" t="s">
        <v>51</v>
      </c>
      <c r="E60" t="s">
        <v>64</v>
      </c>
      <c r="F60">
        <v>30620</v>
      </c>
      <c r="G60">
        <v>33540</v>
      </c>
      <c r="H60">
        <v>27710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30620</v>
      </c>
      <c r="P60" t="s">
        <v>0</v>
      </c>
      <c r="Q60" t="s">
        <v>0</v>
      </c>
    </row>
    <row r="61" spans="1:17" ht="14.25">
      <c r="A61" t="str">
        <f>TEXT(3800101484949,"0000000000000")</f>
        <v>3800101484949</v>
      </c>
      <c r="B61" t="s">
        <v>90</v>
      </c>
      <c r="C61" t="str">
        <f>TEXT(3212,"0000000")</f>
        <v>0003212</v>
      </c>
      <c r="D61" t="s">
        <v>51</v>
      </c>
      <c r="E61" t="s">
        <v>64</v>
      </c>
      <c r="F61">
        <v>19410</v>
      </c>
      <c r="G61">
        <v>33540</v>
      </c>
      <c r="H61">
        <v>16030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19410</v>
      </c>
      <c r="P61" t="s">
        <v>0</v>
      </c>
      <c r="Q61" t="s">
        <v>0</v>
      </c>
    </row>
    <row r="62" spans="1:17" ht="14.25">
      <c r="A62" t="str">
        <f>TEXT(3840200015467,"0000000000000")</f>
        <v>3840200015467</v>
      </c>
      <c r="B62" t="s">
        <v>91</v>
      </c>
      <c r="C62" t="str">
        <f>TEXT(3213,"0000000")</f>
        <v>0003213</v>
      </c>
      <c r="D62" t="s">
        <v>51</v>
      </c>
      <c r="E62" t="s">
        <v>64</v>
      </c>
      <c r="F62">
        <v>21700</v>
      </c>
      <c r="G62">
        <v>33540</v>
      </c>
      <c r="H62">
        <v>16030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21700</v>
      </c>
      <c r="P62" t="s">
        <v>0</v>
      </c>
      <c r="Q62" t="s">
        <v>0</v>
      </c>
    </row>
    <row r="63" spans="1:17" ht="14.25">
      <c r="A63" t="str">
        <f>TEXT(3801500166526,"0000000000000")</f>
        <v>3801500166526</v>
      </c>
      <c r="B63" t="s">
        <v>92</v>
      </c>
      <c r="C63" t="str">
        <f>TEXT(3214,"0000000")</f>
        <v>0003214</v>
      </c>
      <c r="D63" t="s">
        <v>51</v>
      </c>
      <c r="E63" t="s">
        <v>64</v>
      </c>
      <c r="F63">
        <v>19590</v>
      </c>
      <c r="G63">
        <v>33540</v>
      </c>
      <c r="H63">
        <v>16030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19590</v>
      </c>
      <c r="P63" t="s">
        <v>0</v>
      </c>
      <c r="Q63" t="s">
        <v>0</v>
      </c>
    </row>
    <row r="64" spans="1:17" ht="14.25">
      <c r="A64" t="str">
        <f>TEXT(3849900060285,"0000000000000")</f>
        <v>3849900060285</v>
      </c>
      <c r="B64" t="s">
        <v>93</v>
      </c>
      <c r="C64" t="str">
        <f>TEXT(3215,"0000000")</f>
        <v>0003215</v>
      </c>
      <c r="D64" t="s">
        <v>51</v>
      </c>
      <c r="E64" t="s">
        <v>64</v>
      </c>
      <c r="F64">
        <v>20510</v>
      </c>
      <c r="G64">
        <v>33540</v>
      </c>
      <c r="H64">
        <v>16030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20510</v>
      </c>
      <c r="P64" t="s">
        <v>0</v>
      </c>
      <c r="Q64" t="s">
        <v>0</v>
      </c>
    </row>
    <row r="65" spans="1:17" ht="14.25">
      <c r="A65" t="str">
        <f>TEXT(3840800215173,"0000000000000")</f>
        <v>3840800215173</v>
      </c>
      <c r="B65" t="s">
        <v>94</v>
      </c>
      <c r="C65" t="str">
        <f>TEXT(3217,"0000000")</f>
        <v>0003217</v>
      </c>
      <c r="D65" t="s">
        <v>51</v>
      </c>
      <c r="E65" t="s">
        <v>64</v>
      </c>
      <c r="F65">
        <v>23170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23170</v>
      </c>
      <c r="P65" t="s">
        <v>0</v>
      </c>
      <c r="Q65" t="s">
        <v>0</v>
      </c>
    </row>
    <row r="66" spans="1:17" ht="14.25">
      <c r="A66" t="str">
        <f>TEXT(3770100610925,"0000000000000")</f>
        <v>3770100610925</v>
      </c>
      <c r="B66" t="s">
        <v>95</v>
      </c>
      <c r="C66" t="str">
        <f>TEXT(3218,"0000000")</f>
        <v>0003218</v>
      </c>
      <c r="D66" t="s">
        <v>51</v>
      </c>
      <c r="E66" t="s">
        <v>64</v>
      </c>
      <c r="F66">
        <v>21500</v>
      </c>
      <c r="G66">
        <v>33540</v>
      </c>
      <c r="H66">
        <v>16030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21500</v>
      </c>
      <c r="P66" t="s">
        <v>0</v>
      </c>
      <c r="Q66" t="s">
        <v>0</v>
      </c>
    </row>
    <row r="67" spans="1:17" ht="14.25">
      <c r="A67" t="str">
        <f>TEXT(3130100179057,"0000000000000")</f>
        <v>3130100179057</v>
      </c>
      <c r="B67" t="s">
        <v>96</v>
      </c>
      <c r="C67" t="str">
        <f>TEXT(3219,"0000000")</f>
        <v>0003219</v>
      </c>
      <c r="D67" t="s">
        <v>51</v>
      </c>
      <c r="E67" t="s">
        <v>64</v>
      </c>
      <c r="F67">
        <v>22800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22800</v>
      </c>
      <c r="P67" t="s">
        <v>0</v>
      </c>
      <c r="Q67" t="s">
        <v>0</v>
      </c>
    </row>
    <row r="68" spans="1:17" ht="14.25">
      <c r="A68" t="str">
        <f>TEXT(3869900131662,"0000000000000")</f>
        <v>3869900131662</v>
      </c>
      <c r="B68" t="s">
        <v>97</v>
      </c>
      <c r="C68" t="str">
        <f>TEXT(3220,"0000000")</f>
        <v>0003220</v>
      </c>
      <c r="D68" t="s">
        <v>51</v>
      </c>
      <c r="E68" t="s">
        <v>64</v>
      </c>
      <c r="F68">
        <v>20710</v>
      </c>
      <c r="G68">
        <v>33540</v>
      </c>
      <c r="H68">
        <v>16030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20710</v>
      </c>
      <c r="P68" t="s">
        <v>0</v>
      </c>
      <c r="Q68" t="s">
        <v>0</v>
      </c>
    </row>
    <row r="69" spans="1:17" ht="14.25">
      <c r="A69" t="str">
        <f>TEXT(3770300369768,"0000000000000")</f>
        <v>3770300369768</v>
      </c>
      <c r="B69" t="s">
        <v>98</v>
      </c>
      <c r="C69" t="str">
        <f>TEXT(3221,"0000000")</f>
        <v>0003221</v>
      </c>
      <c r="D69" t="s">
        <v>51</v>
      </c>
      <c r="E69" t="s">
        <v>64</v>
      </c>
      <c r="F69">
        <v>29850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29850</v>
      </c>
      <c r="P69" t="s">
        <v>0</v>
      </c>
      <c r="Q69" t="s">
        <v>0</v>
      </c>
    </row>
    <row r="70" spans="1:17" ht="14.25">
      <c r="A70" t="str">
        <f>TEXT(3801100329762,"0000000000000")</f>
        <v>3801100329762</v>
      </c>
      <c r="B70" t="s">
        <v>99</v>
      </c>
      <c r="C70" t="str">
        <f>TEXT(3222,"0000000")</f>
        <v>0003222</v>
      </c>
      <c r="D70" t="s">
        <v>51</v>
      </c>
      <c r="E70" t="s">
        <v>64</v>
      </c>
      <c r="F70">
        <v>21380</v>
      </c>
      <c r="G70">
        <v>33540</v>
      </c>
      <c r="H70">
        <v>16030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21380</v>
      </c>
      <c r="P70" t="s">
        <v>0</v>
      </c>
      <c r="Q70" t="s">
        <v>0</v>
      </c>
    </row>
    <row r="71" spans="1:17" ht="14.25">
      <c r="A71" t="str">
        <f>TEXT(3101400553231,"0000000000000")</f>
        <v>3101400553231</v>
      </c>
      <c r="B71" t="s">
        <v>100</v>
      </c>
      <c r="C71" t="str">
        <f>TEXT(3223,"0000000")</f>
        <v>0003223</v>
      </c>
      <c r="D71" t="s">
        <v>51</v>
      </c>
      <c r="E71" t="s">
        <v>64</v>
      </c>
      <c r="F71">
        <v>21160</v>
      </c>
      <c r="G71">
        <v>33540</v>
      </c>
      <c r="H71">
        <v>16030</v>
      </c>
      <c r="K71">
        <f aca="true" t="shared" si="10" ref="K71:K79">ROUNDUP(($H71*$J71/100),-1)</f>
        <v>0</v>
      </c>
      <c r="L71">
        <f aca="true" t="shared" si="11" ref="L71:L79">IF($F71+$K71&lt;=$G71,$K71,$G71-$F71)</f>
        <v>0</v>
      </c>
      <c r="M71">
        <f aca="true" t="shared" si="12" ref="M71:M79">IF($F71+$K71&lt;=$G71,0,($H71*$J71/100)-$L71)</f>
        <v>0</v>
      </c>
      <c r="N71">
        <f aca="true" t="shared" si="13" ref="N71:N79">$L71+$M71</f>
        <v>0</v>
      </c>
      <c r="O71">
        <f aca="true" t="shared" si="14" ref="O71:O79">IF($F71+$K71&lt;=$G71,$F71+$K71,$G71)</f>
        <v>21160</v>
      </c>
      <c r="P71" t="s">
        <v>0</v>
      </c>
      <c r="Q71" t="s">
        <v>0</v>
      </c>
    </row>
    <row r="72" spans="1:17" ht="14.25">
      <c r="A72" t="str">
        <f>TEXT(3850400137019,"0000000000000")</f>
        <v>3850400137019</v>
      </c>
      <c r="B72" t="s">
        <v>101</v>
      </c>
      <c r="C72" t="str">
        <f>TEXT(3224,"0000000")</f>
        <v>0003224</v>
      </c>
      <c r="D72" t="s">
        <v>51</v>
      </c>
      <c r="E72" t="s">
        <v>64</v>
      </c>
      <c r="F72">
        <v>20110</v>
      </c>
      <c r="G72">
        <v>33540</v>
      </c>
      <c r="H72">
        <v>16030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20110</v>
      </c>
      <c r="P72" t="s">
        <v>0</v>
      </c>
      <c r="Q72" t="s">
        <v>0</v>
      </c>
    </row>
    <row r="73" spans="1:17" ht="14.25">
      <c r="A73" t="str">
        <f>TEXT(5920600022954,"0000000000000")</f>
        <v>5920600022954</v>
      </c>
      <c r="B73" t="s">
        <v>102</v>
      </c>
      <c r="C73" t="str">
        <f>TEXT(3227,"0000000")</f>
        <v>0003227</v>
      </c>
      <c r="D73" t="s">
        <v>51</v>
      </c>
      <c r="E73" t="s">
        <v>64</v>
      </c>
      <c r="F73">
        <v>30900</v>
      </c>
      <c r="G73">
        <v>33540</v>
      </c>
      <c r="H73">
        <v>27710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30900</v>
      </c>
      <c r="P73" t="s">
        <v>0</v>
      </c>
      <c r="Q73" t="s">
        <v>0</v>
      </c>
    </row>
    <row r="74" spans="1:17" ht="14.25">
      <c r="A74" t="str">
        <f>TEXT(3850200025331,"0000000000000")</f>
        <v>3850200025331</v>
      </c>
      <c r="B74" t="s">
        <v>103</v>
      </c>
      <c r="C74" t="str">
        <f>TEXT(3228,"0000000")</f>
        <v>0003228</v>
      </c>
      <c r="D74" t="s">
        <v>51</v>
      </c>
      <c r="E74" t="s">
        <v>64</v>
      </c>
      <c r="F74">
        <v>19610</v>
      </c>
      <c r="G74">
        <v>33540</v>
      </c>
      <c r="H74">
        <v>16030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19610</v>
      </c>
      <c r="P74" t="s">
        <v>0</v>
      </c>
      <c r="Q74" t="s">
        <v>0</v>
      </c>
    </row>
    <row r="75" spans="1:17" ht="14.25">
      <c r="A75" t="str">
        <f>TEXT(3801600579415,"0000000000000")</f>
        <v>3801600579415</v>
      </c>
      <c r="B75" t="s">
        <v>104</v>
      </c>
      <c r="C75" t="str">
        <f>TEXT(1396,"0000000")</f>
        <v>0001396</v>
      </c>
      <c r="D75" t="s">
        <v>51</v>
      </c>
      <c r="E75" t="s">
        <v>105</v>
      </c>
      <c r="F75">
        <v>11740</v>
      </c>
      <c r="G75">
        <v>18190</v>
      </c>
      <c r="H75">
        <v>10790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11740</v>
      </c>
      <c r="P75" t="s">
        <v>0</v>
      </c>
      <c r="Q75" t="s">
        <v>0</v>
      </c>
    </row>
    <row r="76" spans="1:17" ht="14.25">
      <c r="A76" t="str">
        <f>TEXT(3900200429279,"0000000000000")</f>
        <v>3900200429279</v>
      </c>
      <c r="B76" t="s">
        <v>106</v>
      </c>
      <c r="C76" t="str">
        <f>TEXT(2043,"0000000")</f>
        <v>0002043</v>
      </c>
      <c r="D76" t="s">
        <v>74</v>
      </c>
      <c r="E76" t="s">
        <v>105</v>
      </c>
      <c r="F76">
        <v>9960</v>
      </c>
      <c r="G76">
        <v>18190</v>
      </c>
      <c r="H76">
        <v>10790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9960</v>
      </c>
      <c r="P76" t="s">
        <v>0</v>
      </c>
      <c r="Q76" t="s">
        <v>0</v>
      </c>
    </row>
    <row r="77" spans="1:17" ht="14.25">
      <c r="A77" t="str">
        <f>TEXT(3500100478093,"0000000000000")</f>
        <v>3500100478093</v>
      </c>
      <c r="B77" t="s">
        <v>107</v>
      </c>
      <c r="C77" t="str">
        <f>TEXT(2044,"0000000")</f>
        <v>0002044</v>
      </c>
      <c r="D77" t="s">
        <v>74</v>
      </c>
      <c r="E77" t="s">
        <v>105</v>
      </c>
      <c r="F77">
        <v>8150</v>
      </c>
      <c r="G77">
        <v>18190</v>
      </c>
      <c r="H77">
        <v>10790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8150</v>
      </c>
      <c r="P77" t="s">
        <v>0</v>
      </c>
      <c r="Q77" t="s">
        <v>0</v>
      </c>
    </row>
    <row r="78" spans="1:17" ht="14.25">
      <c r="A78" t="str">
        <f>TEXT(3840100120897,"0000000000000")</f>
        <v>3840100120897</v>
      </c>
      <c r="B78" t="s">
        <v>108</v>
      </c>
      <c r="C78" t="str">
        <f>TEXT(2053,"0000000")</f>
        <v>0002053</v>
      </c>
      <c r="D78" t="s">
        <v>74</v>
      </c>
      <c r="E78" t="s">
        <v>105</v>
      </c>
      <c r="F78">
        <v>7940</v>
      </c>
      <c r="G78">
        <v>18190</v>
      </c>
      <c r="H78">
        <v>10790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7940</v>
      </c>
      <c r="P78" t="s">
        <v>0</v>
      </c>
      <c r="Q78" t="s">
        <v>0</v>
      </c>
    </row>
    <row r="79" spans="1:17" ht="14.25">
      <c r="A79" t="str">
        <f>TEXT(1840700007289,"0000000000000")</f>
        <v>1840700007289</v>
      </c>
      <c r="B79" t="s">
        <v>109</v>
      </c>
      <c r="C79" t="str">
        <f>TEXT(2312,"0000000")</f>
        <v>0002312</v>
      </c>
      <c r="D79" t="s">
        <v>110</v>
      </c>
      <c r="E79" t="s">
        <v>105</v>
      </c>
      <c r="F79">
        <v>8000</v>
      </c>
      <c r="G79">
        <v>18190</v>
      </c>
      <c r="H79">
        <v>10790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8000</v>
      </c>
      <c r="P79" t="s">
        <v>0</v>
      </c>
      <c r="Q79" t="s">
        <v>0</v>
      </c>
    </row>
    <row r="80" spans="12:15" ht="14.25">
      <c r="L80" t="s">
        <v>111</v>
      </c>
      <c r="N80">
        <f>SUM($N7:$N79)</f>
        <v>0</v>
      </c>
      <c r="O80">
        <v>1865070</v>
      </c>
    </row>
    <row r="81" spans="12:14" ht="14.25">
      <c r="L81" t="s">
        <v>112</v>
      </c>
      <c r="N81">
        <v>53740</v>
      </c>
    </row>
    <row r="82" ht="14.25">
      <c r="N82">
        <f>$N81-$N80</f>
        <v>53740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2010-12-03T05:22:49Z</dcterms:created>
  <dcterms:modified xsi:type="dcterms:W3CDTF">2010-12-13T03:20:46Z</dcterms:modified>
  <cp:category/>
  <cp:version/>
  <cp:contentType/>
  <cp:contentStatus/>
</cp:coreProperties>
</file>