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ฯ13" sheetId="1" r:id="rId1"/>
  </sheets>
  <definedNames/>
  <calcPr fullCalcOnLoad="1"/>
</workbook>
</file>

<file path=xl/sharedStrings.xml><?xml version="1.0" encoding="utf-8"?>
<sst xmlns="http://schemas.openxmlformats.org/spreadsheetml/2006/main" count="401" uniqueCount="107">
  <si>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</si>
  <si>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</si>
  <si>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สำนักจัดการทรัพยากรป่าไม้ที่ 13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</si>
  <si>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</si>
  <si>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</si>
  <si>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</si>
  <si>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</si>
  <si>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</si>
  <si>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</si>
  <si>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</si>
  <si>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</si>
  <si>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</si>
  <si>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</si>
  <si>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</si>
  <si>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</si>
  <si>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</si>
  <si>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</si>
  <si>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</si>
  <si>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</si>
  <si>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</si>
  <si>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</si>
  <si>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</si>
  <si>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</si>
  <si>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</si>
  <si>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</si>
  <si>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</si>
  <si>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</si>
  <si>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</si>
  <si>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</si>
  <si>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นาย เทเวศน์ บรรณพงศ์กร</t>
  </si>
  <si>
    <t>นักวิชาการป่าไม้</t>
  </si>
  <si>
    <t>ชำนาญการ</t>
  </si>
  <si>
    <t>นาย วินัย สุชีวะกุล</t>
  </si>
  <si>
    <t>นาย เกรียงศักดิ์ ขุนแก้ว</t>
  </si>
  <si>
    <t>นาย ชูเกียรติ ละอองผล</t>
  </si>
  <si>
    <t>นางสาว เกศินี รัตนชล</t>
  </si>
  <si>
    <t>นาย เธียรวิชญ์ มูสิกะวงศ์</t>
  </si>
  <si>
    <t>นาย ไพโรจน์ นัครา</t>
  </si>
  <si>
    <t>นาย เอกภพ เพิ่มพูล</t>
  </si>
  <si>
    <t>นาย วีรพันธ์ พิชญ์พนัส</t>
  </si>
  <si>
    <t>นาย นเรศน์ อุสมา</t>
  </si>
  <si>
    <t>นาย โกสิทธิ์ วงษ์พันธ์</t>
  </si>
  <si>
    <t>นาย วัชรินทร์ วิเชียรนพรัตน์</t>
  </si>
  <si>
    <t>นาย นพดล ภูววิมล</t>
  </si>
  <si>
    <t>นาย พีรพงศ์ ปัจฉิมศิริ</t>
  </si>
  <si>
    <t>นางสาว สุทิศา รวมเงาะ</t>
  </si>
  <si>
    <t>นาย ลบ เส้งวั่น</t>
  </si>
  <si>
    <t>นาย สุเมธ จันษร</t>
  </si>
  <si>
    <t>นาย นิวัฒน์ สุขเสนีย์</t>
  </si>
  <si>
    <t>นาย เจษฎา เจษฎาภินันท์</t>
  </si>
  <si>
    <t>นาย วิโรจน์ ธิการ</t>
  </si>
  <si>
    <t>ปฏิบัติการ</t>
  </si>
  <si>
    <t>นางสาว ณิชาพัชร์ สาระตัน</t>
  </si>
  <si>
    <t>นาย อภินันท์ ขันธิราช</t>
  </si>
  <si>
    <t>นาย ชาญชัย กิจศักดาภาพ</t>
  </si>
  <si>
    <t>นาง กมลมาส รัตนมณี</t>
  </si>
  <si>
    <t>นางสาว อนงคณี เรือนทิพย์</t>
  </si>
  <si>
    <t>นาย สามารถ ขุนศรีหวาน</t>
  </si>
  <si>
    <t>เจ้าพนักงานป่าไม้</t>
  </si>
  <si>
    <t>อาวุโส</t>
  </si>
  <si>
    <t>นาย ฐานะ จิตต์มั่น</t>
  </si>
  <si>
    <t>นาย อชิระ ณ นคร</t>
  </si>
  <si>
    <t>นาย สุรเชษฐ์ ลิมศิริวนนท์</t>
  </si>
  <si>
    <t>ชำนาญงาน</t>
  </si>
  <si>
    <t>นาย จุมพล สิทธิชัย</t>
  </si>
  <si>
    <t>นาย สุเทพ ศรีสงสาร</t>
  </si>
  <si>
    <t>นาย พุฒิพงศ์ พิพัฒน์วระกุล</t>
  </si>
  <si>
    <t>นาย สมนึก สุวรรณ์</t>
  </si>
  <si>
    <t>นาย ทวีป โชคสวัสดิกร</t>
  </si>
  <si>
    <t>นาย สรธร เพชรแก้วเพชร</t>
  </si>
  <si>
    <t>นาย สมพร เอกวานิช</t>
  </si>
  <si>
    <t>นาย วันชัย ชูประดิษฐ์</t>
  </si>
  <si>
    <t>นาย ปรีชา ก้งเส้ง</t>
  </si>
  <si>
    <t>นาย กมลภพ รังสิยากูล</t>
  </si>
  <si>
    <t>นาย พิเชษฐ์ ทองจันทร์แก้ว</t>
  </si>
  <si>
    <t>นาย ธวัช พุทธรักษา</t>
  </si>
  <si>
    <t>นายช่างสำรวจ</t>
  </si>
  <si>
    <t>นาย พินัย ทองเป็นแก้ว</t>
  </si>
  <si>
    <t>นาย สมศักดิ์ ชุมทอง</t>
  </si>
  <si>
    <t>นาย สุภาพ คงประดิษฐ์</t>
  </si>
  <si>
    <t>นาย อิศเรศ จิระรัตน์</t>
  </si>
  <si>
    <t>นาย สัญญา ไทยหาญ</t>
  </si>
  <si>
    <t>นาย บุญส่ง รองเดช</t>
  </si>
  <si>
    <t>นาย นงค์ มันทะติ</t>
  </si>
  <si>
    <t>นาย สุรพล หุ่นเจริญ</t>
  </si>
  <si>
    <t>นาย ธเนศ อัครบวร</t>
  </si>
  <si>
    <t>นาย ศราวุฒิ จอมสุริยะ</t>
  </si>
  <si>
    <t>นาย วรวัชร จุทอง</t>
  </si>
  <si>
    <t>นาย สมเกียรติ ประสมสุข</t>
  </si>
  <si>
    <t>นาย เจริญศักดิ์ ศรียา</t>
  </si>
  <si>
    <t>นาย สุวิทย์ สมบูรณ์ประเสริฐ</t>
  </si>
  <si>
    <t>นาย วีระชัย รองเดช</t>
  </si>
  <si>
    <t>นาย ไพศาล หนูพิชัย</t>
  </si>
  <si>
    <t>นาย วีระพงษ์ สิงห์นิกร</t>
  </si>
  <si>
    <t>นาย วรวิทย์ ไอยรากาญจนกุล</t>
  </si>
  <si>
    <t>นาย อดุลย์ ดอมิ</t>
  </si>
  <si>
    <t>นาย สมชาย ศิริอุมากุล</t>
  </si>
  <si>
    <t>นาย ชัยวัฒน์ กรุงไกรจักร์</t>
  </si>
  <si>
    <t>นาย วัชรากร โศจิวัฒนกุล</t>
  </si>
  <si>
    <t>นาย โสภณ ชูสิงห์แค</t>
  </si>
  <si>
    <t>นาย พัฒนาการ รองชัย</t>
  </si>
  <si>
    <t>นาย สุธี ขอบขำ</t>
  </si>
  <si>
    <t>นาย สมยศ บานชื่น</t>
  </si>
  <si>
    <t>นาย สุชาติ จินดาใจ</t>
  </si>
  <si>
    <t>นาย ธีรโชติก์ แก้วคง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</si>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</sst>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selection activeCell="J7" sqref="J7:J75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TEXT(3100602210554,"0000000000000")</f>
        <v>3100602210554</v>
      </c>
      <c r="B7" t="s">
        <v>29</v>
      </c>
      <c r="C7" t="str">
        <f>TEXT(184,"0000000")</f>
        <v>0000184</v>
      </c>
      <c r="D7" t="s">
        <v>30</v>
      </c>
      <c r="E7" t="s">
        <v>31</v>
      </c>
      <c r="F7">
        <v>32190</v>
      </c>
      <c r="G7">
        <v>36020</v>
      </c>
      <c r="H7">
        <v>30600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32190</v>
      </c>
      <c r="P7" t="s">
        <v>0</v>
      </c>
      <c r="Q7" t="s">
        <v>0</v>
      </c>
    </row>
    <row r="8" spans="1:17" ht="14.25">
      <c r="A8" t="str">
        <f>TEXT(3102000637217,"0000000000000")</f>
        <v>3102000637217</v>
      </c>
      <c r="B8" t="s">
        <v>32</v>
      </c>
      <c r="C8" t="str">
        <f>TEXT(189,"0000000")</f>
        <v>0000189</v>
      </c>
      <c r="D8" t="s">
        <v>30</v>
      </c>
      <c r="E8" t="s">
        <v>31</v>
      </c>
      <c r="F8">
        <v>34990</v>
      </c>
      <c r="G8">
        <v>36020</v>
      </c>
      <c r="H8">
        <v>30600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34990</v>
      </c>
      <c r="P8" t="s">
        <v>0</v>
      </c>
      <c r="Q8" t="s">
        <v>0</v>
      </c>
    </row>
    <row r="9" spans="1:17" ht="14.25">
      <c r="A9" t="str">
        <f>TEXT(3809900029388,"0000000000000")</f>
        <v>3809900029388</v>
      </c>
      <c r="B9" t="s">
        <v>33</v>
      </c>
      <c r="C9" t="str">
        <f>TEXT(380,"0000000")</f>
        <v>0000380</v>
      </c>
      <c r="D9" t="s">
        <v>30</v>
      </c>
      <c r="E9" t="s">
        <v>31</v>
      </c>
      <c r="F9">
        <v>18290</v>
      </c>
      <c r="G9">
        <v>36020</v>
      </c>
      <c r="H9">
        <v>20350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18290</v>
      </c>
      <c r="P9" t="s">
        <v>0</v>
      </c>
      <c r="Q9" t="s">
        <v>0</v>
      </c>
    </row>
    <row r="10" spans="1:17" ht="14.25">
      <c r="A10" t="str">
        <f>TEXT(3960100427941,"0000000000000")</f>
        <v>3960100427941</v>
      </c>
      <c r="B10" t="s">
        <v>34</v>
      </c>
      <c r="C10" t="str">
        <f>TEXT(506,"0000000")</f>
        <v>0000506</v>
      </c>
      <c r="D10" t="s">
        <v>30</v>
      </c>
      <c r="E10" t="s">
        <v>31</v>
      </c>
      <c r="F10">
        <v>23120</v>
      </c>
      <c r="G10">
        <v>36020</v>
      </c>
      <c r="H10">
        <v>20350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23120</v>
      </c>
      <c r="P10" t="s">
        <v>0</v>
      </c>
      <c r="Q10" t="s">
        <v>0</v>
      </c>
    </row>
    <row r="11" spans="1:17" ht="14.25">
      <c r="A11" t="str">
        <f>TEXT(3901100006091,"0000000000000")</f>
        <v>3901100006091</v>
      </c>
      <c r="B11" t="s">
        <v>35</v>
      </c>
      <c r="C11" t="str">
        <f>TEXT(559,"0000000")</f>
        <v>0000559</v>
      </c>
      <c r="D11" t="s">
        <v>30</v>
      </c>
      <c r="E11" t="s">
        <v>31</v>
      </c>
      <c r="F11">
        <v>23830</v>
      </c>
      <c r="G11">
        <v>36020</v>
      </c>
      <c r="H11">
        <v>20350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23830</v>
      </c>
      <c r="P11" t="s">
        <v>0</v>
      </c>
      <c r="Q11" t="s">
        <v>0</v>
      </c>
    </row>
    <row r="12" spans="1:17" ht="14.25">
      <c r="A12" t="str">
        <f>TEXT(3930300160956,"0000000000000")</f>
        <v>3930300160956</v>
      </c>
      <c r="B12" t="s">
        <v>36</v>
      </c>
      <c r="C12" t="str">
        <f>TEXT(906,"0000000")</f>
        <v>0000906</v>
      </c>
      <c r="D12" t="s">
        <v>30</v>
      </c>
      <c r="E12" t="s">
        <v>31</v>
      </c>
      <c r="F12">
        <v>15920</v>
      </c>
      <c r="G12">
        <v>36020</v>
      </c>
      <c r="H12">
        <v>20350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15920</v>
      </c>
      <c r="P12" t="s">
        <v>0</v>
      </c>
      <c r="Q12" t="s">
        <v>0</v>
      </c>
    </row>
    <row r="13" spans="1:17" ht="14.25">
      <c r="A13" t="str">
        <f>TEXT(3909900362973,"0000000000000")</f>
        <v>3909900362973</v>
      </c>
      <c r="B13" t="s">
        <v>37</v>
      </c>
      <c r="C13" t="str">
        <f>TEXT(909,"0000000")</f>
        <v>0000909</v>
      </c>
      <c r="D13" t="s">
        <v>30</v>
      </c>
      <c r="E13" t="s">
        <v>31</v>
      </c>
      <c r="F13">
        <v>21180</v>
      </c>
      <c r="G13">
        <v>36020</v>
      </c>
      <c r="H13">
        <v>20350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21180</v>
      </c>
      <c r="P13" t="s">
        <v>0</v>
      </c>
      <c r="Q13" t="s">
        <v>0</v>
      </c>
    </row>
    <row r="14" spans="1:17" ht="14.25">
      <c r="A14" t="str">
        <f>TEXT(3900300463207,"0000000000000")</f>
        <v>3900300463207</v>
      </c>
      <c r="B14" t="s">
        <v>38</v>
      </c>
      <c r="C14" t="str">
        <f>TEXT(910,"0000000")</f>
        <v>0000910</v>
      </c>
      <c r="D14" t="s">
        <v>30</v>
      </c>
      <c r="E14" t="s">
        <v>31</v>
      </c>
      <c r="F14">
        <v>28250</v>
      </c>
      <c r="G14">
        <v>36020</v>
      </c>
      <c r="H14">
        <v>30600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28250</v>
      </c>
      <c r="P14" t="s">
        <v>0</v>
      </c>
      <c r="Q14" t="s">
        <v>0</v>
      </c>
    </row>
    <row r="15" spans="1:17" ht="14.25">
      <c r="A15" t="str">
        <f>TEXT(3549900123166,"0000000000000")</f>
        <v>3549900123166</v>
      </c>
      <c r="B15" t="s">
        <v>39</v>
      </c>
      <c r="C15" t="str">
        <f>TEXT(916,"0000000")</f>
        <v>0000916</v>
      </c>
      <c r="D15" t="s">
        <v>30</v>
      </c>
      <c r="E15" t="s">
        <v>31</v>
      </c>
      <c r="F15">
        <v>30090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30090</v>
      </c>
      <c r="P15" t="s">
        <v>0</v>
      </c>
      <c r="Q15" t="s">
        <v>0</v>
      </c>
    </row>
    <row r="16" spans="1:17" ht="14.25">
      <c r="A16" t="str">
        <f>TEXT(5910500006647,"0000000000000")</f>
        <v>5910500006647</v>
      </c>
      <c r="B16" t="s">
        <v>40</v>
      </c>
      <c r="C16" t="str">
        <f>TEXT(923,"0000000")</f>
        <v>0000923</v>
      </c>
      <c r="D16" t="s">
        <v>30</v>
      </c>
      <c r="E16" t="s">
        <v>31</v>
      </c>
      <c r="F16">
        <v>26940</v>
      </c>
      <c r="G16">
        <v>36020</v>
      </c>
      <c r="H16">
        <v>30600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26940</v>
      </c>
      <c r="P16" t="s">
        <v>0</v>
      </c>
      <c r="Q16" t="s">
        <v>0</v>
      </c>
    </row>
    <row r="17" spans="1:17" ht="14.25">
      <c r="A17" t="str">
        <f>TEXT(3909900647803,"0000000000000")</f>
        <v>3909900647803</v>
      </c>
      <c r="B17" t="s">
        <v>41</v>
      </c>
      <c r="C17" t="str">
        <f>TEXT(926,"0000000")</f>
        <v>0000926</v>
      </c>
      <c r="D17" t="s">
        <v>30</v>
      </c>
      <c r="E17" t="s">
        <v>31</v>
      </c>
      <c r="F17">
        <v>30610</v>
      </c>
      <c r="G17">
        <v>36020</v>
      </c>
      <c r="H17">
        <v>30600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30610</v>
      </c>
      <c r="P17" t="s">
        <v>0</v>
      </c>
      <c r="Q17" t="s">
        <v>0</v>
      </c>
    </row>
    <row r="18" spans="1:17" ht="14.25">
      <c r="A18" t="str">
        <f>TEXT(3809700099234,"0000000000000")</f>
        <v>3809700099234</v>
      </c>
      <c r="B18" t="s">
        <v>42</v>
      </c>
      <c r="C18" t="str">
        <f>TEXT(1801,"0000000")</f>
        <v>0001801</v>
      </c>
      <c r="D18" t="s">
        <v>30</v>
      </c>
      <c r="E18" t="s">
        <v>31</v>
      </c>
      <c r="F18">
        <v>36020</v>
      </c>
      <c r="G18">
        <v>36020</v>
      </c>
      <c r="H18">
        <v>30600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36020</v>
      </c>
      <c r="P18" t="s">
        <v>0</v>
      </c>
      <c r="Q18" t="s">
        <v>0</v>
      </c>
    </row>
    <row r="19" spans="1:17" ht="14.25">
      <c r="A19" t="str">
        <f>TEXT(3940100304911,"0000000000000")</f>
        <v>3940100304911</v>
      </c>
      <c r="B19" t="s">
        <v>43</v>
      </c>
      <c r="C19" t="str">
        <f>TEXT(1917,"0000000")</f>
        <v>0001917</v>
      </c>
      <c r="D19" t="s">
        <v>30</v>
      </c>
      <c r="E19" t="s">
        <v>31</v>
      </c>
      <c r="F19">
        <v>15550</v>
      </c>
      <c r="G19">
        <v>36020</v>
      </c>
      <c r="H19">
        <v>20350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15550</v>
      </c>
      <c r="P19" t="s">
        <v>0</v>
      </c>
      <c r="Q19" t="s">
        <v>0</v>
      </c>
    </row>
    <row r="20" spans="1:17" ht="14.25">
      <c r="A20" t="str">
        <f>TEXT(3909900547566,"0000000000000")</f>
        <v>3909900547566</v>
      </c>
      <c r="B20" t="s">
        <v>44</v>
      </c>
      <c r="C20" t="str">
        <f>TEXT(2107,"0000000")</f>
        <v>0002107</v>
      </c>
      <c r="D20" t="s">
        <v>30</v>
      </c>
      <c r="E20" t="s">
        <v>31</v>
      </c>
      <c r="F20">
        <v>28250</v>
      </c>
      <c r="G20">
        <v>36020</v>
      </c>
      <c r="H20">
        <v>30600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28250</v>
      </c>
      <c r="P20" t="s">
        <v>0</v>
      </c>
      <c r="Q20" t="s">
        <v>0</v>
      </c>
    </row>
    <row r="21" spans="1:17" ht="14.25">
      <c r="A21" t="str">
        <f>TEXT(3920400064461,"0000000000000")</f>
        <v>3920400064461</v>
      </c>
      <c r="B21" t="s">
        <v>45</v>
      </c>
      <c r="C21" t="str">
        <f>TEXT(2108,"0000000")</f>
        <v>0002108</v>
      </c>
      <c r="D21" t="s">
        <v>30</v>
      </c>
      <c r="E21" t="s">
        <v>31</v>
      </c>
      <c r="F21">
        <v>17350</v>
      </c>
      <c r="G21">
        <v>36020</v>
      </c>
      <c r="H21">
        <v>20350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17350</v>
      </c>
      <c r="P21" t="s">
        <v>0</v>
      </c>
      <c r="Q21" t="s">
        <v>0</v>
      </c>
    </row>
    <row r="22" spans="1:17" ht="14.25">
      <c r="A22" t="str">
        <f>TEXT(3910300115101,"0000000000000")</f>
        <v>3910300115101</v>
      </c>
      <c r="B22" t="s">
        <v>46</v>
      </c>
      <c r="C22" t="str">
        <f>TEXT(2475,"0000000")</f>
        <v>0002475</v>
      </c>
      <c r="D22" t="s">
        <v>30</v>
      </c>
      <c r="E22" t="s">
        <v>31</v>
      </c>
      <c r="F22">
        <v>30090</v>
      </c>
      <c r="G22">
        <v>36020</v>
      </c>
      <c r="H22">
        <v>30600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30090</v>
      </c>
      <c r="P22" t="s">
        <v>0</v>
      </c>
      <c r="Q22" t="s">
        <v>0</v>
      </c>
    </row>
    <row r="23" spans="1:17" ht="14.25">
      <c r="A23" t="str">
        <f>TEXT(3920100017475,"0000000000000")</f>
        <v>3920100017475</v>
      </c>
      <c r="B23" t="s">
        <v>47</v>
      </c>
      <c r="C23" t="str">
        <f>TEXT(2896,"0000000")</f>
        <v>0002896</v>
      </c>
      <c r="D23" t="s">
        <v>30</v>
      </c>
      <c r="E23" t="s">
        <v>31</v>
      </c>
      <c r="F23">
        <v>36020</v>
      </c>
      <c r="G23">
        <v>36020</v>
      </c>
      <c r="H23">
        <v>30600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36020</v>
      </c>
      <c r="P23" t="s">
        <v>0</v>
      </c>
      <c r="Q23" t="s">
        <v>0</v>
      </c>
    </row>
    <row r="24" spans="1:17" ht="14.25">
      <c r="A24" t="str">
        <f>TEXT(3910600017636,"0000000000000")</f>
        <v>3910600017636</v>
      </c>
      <c r="B24" t="s">
        <v>48</v>
      </c>
      <c r="C24" t="str">
        <f>TEXT(2928,"0000000")</f>
        <v>0002928</v>
      </c>
      <c r="D24" t="s">
        <v>30</v>
      </c>
      <c r="E24" t="s">
        <v>31</v>
      </c>
      <c r="F24">
        <v>30090</v>
      </c>
      <c r="G24">
        <v>36020</v>
      </c>
      <c r="H24">
        <v>30600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30090</v>
      </c>
      <c r="P24" t="s">
        <v>0</v>
      </c>
      <c r="Q24" t="s">
        <v>0</v>
      </c>
    </row>
    <row r="25" spans="1:17" ht="14.25">
      <c r="A25" t="str">
        <f>TEXT(3840100639884,"0000000000000")</f>
        <v>3840100639884</v>
      </c>
      <c r="B25" t="s">
        <v>49</v>
      </c>
      <c r="C25" t="str">
        <f>TEXT(2931,"0000000")</f>
        <v>0002931</v>
      </c>
      <c r="D25" t="s">
        <v>30</v>
      </c>
      <c r="E25" t="s">
        <v>31</v>
      </c>
      <c r="F25">
        <v>27950</v>
      </c>
      <c r="G25">
        <v>36020</v>
      </c>
      <c r="H25">
        <v>30600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27950</v>
      </c>
      <c r="P25" t="s">
        <v>0</v>
      </c>
      <c r="Q25" t="s">
        <v>0</v>
      </c>
    </row>
    <row r="26" spans="1:17" ht="14.25">
      <c r="A26" t="str">
        <f>TEXT(3570400710170,"0000000000000")</f>
        <v>3570400710170</v>
      </c>
      <c r="B26" t="s">
        <v>50</v>
      </c>
      <c r="C26" t="str">
        <f>TEXT(223,"0000000")</f>
        <v>0000223</v>
      </c>
      <c r="D26" t="s">
        <v>30</v>
      </c>
      <c r="E26" t="s">
        <v>51</v>
      </c>
      <c r="F26">
        <v>8670</v>
      </c>
      <c r="G26">
        <v>22220</v>
      </c>
      <c r="H26">
        <v>15390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8670</v>
      </c>
      <c r="P26" t="s">
        <v>0</v>
      </c>
      <c r="Q26" t="s">
        <v>0</v>
      </c>
    </row>
    <row r="27" spans="1:17" ht="14.25">
      <c r="A27" t="str">
        <f>TEXT(3600500700655,"0000000000000")</f>
        <v>3600500700655</v>
      </c>
      <c r="B27" t="s">
        <v>52</v>
      </c>
      <c r="C27" t="str">
        <f>TEXT(630,"0000000")</f>
        <v>0000630</v>
      </c>
      <c r="D27" t="s">
        <v>30</v>
      </c>
      <c r="E27" t="s">
        <v>51</v>
      </c>
      <c r="F27">
        <v>9660</v>
      </c>
      <c r="G27">
        <v>22220</v>
      </c>
      <c r="H27">
        <v>15390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9660</v>
      </c>
      <c r="P27" t="s">
        <v>0</v>
      </c>
      <c r="Q27" t="s">
        <v>0</v>
      </c>
    </row>
    <row r="28" spans="1:17" ht="14.25">
      <c r="A28" t="str">
        <f>TEXT(3459900188498,"0000000000000")</f>
        <v>3459900188498</v>
      </c>
      <c r="B28" t="s">
        <v>53</v>
      </c>
      <c r="C28" t="str">
        <f>TEXT(671,"0000000")</f>
        <v>0000671</v>
      </c>
      <c r="D28" t="s">
        <v>30</v>
      </c>
      <c r="E28" t="s">
        <v>51</v>
      </c>
      <c r="F28">
        <v>11700</v>
      </c>
      <c r="G28">
        <v>22220</v>
      </c>
      <c r="H28">
        <v>15390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11700</v>
      </c>
      <c r="P28" t="s">
        <v>0</v>
      </c>
      <c r="Q28" t="s">
        <v>0</v>
      </c>
    </row>
    <row r="29" spans="1:17" ht="14.25">
      <c r="A29" t="str">
        <f>TEXT(3620500861853,"0000000000000")</f>
        <v>3620500861853</v>
      </c>
      <c r="B29" t="s">
        <v>54</v>
      </c>
      <c r="C29" t="str">
        <f>TEXT(907,"0000000")</f>
        <v>0000907</v>
      </c>
      <c r="D29" t="s">
        <v>30</v>
      </c>
      <c r="E29" t="s">
        <v>51</v>
      </c>
      <c r="F29">
        <v>9630</v>
      </c>
      <c r="G29">
        <v>22220</v>
      </c>
      <c r="H29">
        <v>15390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9630</v>
      </c>
      <c r="P29" t="s">
        <v>0</v>
      </c>
      <c r="Q29" t="s">
        <v>0</v>
      </c>
    </row>
    <row r="30" spans="1:17" ht="14.25">
      <c r="A30" t="str">
        <f>TEXT(3969900206904,"0000000000000")</f>
        <v>3969900206904</v>
      </c>
      <c r="B30" t="s">
        <v>55</v>
      </c>
      <c r="C30" t="str">
        <f>TEXT(925,"0000000")</f>
        <v>0000925</v>
      </c>
      <c r="D30" t="s">
        <v>30</v>
      </c>
      <c r="E30" t="s">
        <v>51</v>
      </c>
      <c r="F30">
        <v>16910</v>
      </c>
      <c r="G30">
        <v>22220</v>
      </c>
      <c r="H30">
        <v>15390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16910</v>
      </c>
      <c r="P30" t="s">
        <v>0</v>
      </c>
      <c r="Q30" t="s">
        <v>0</v>
      </c>
    </row>
    <row r="31" spans="1:17" ht="14.25">
      <c r="A31" t="str">
        <f>TEXT(1400500010778,"0000000000000")</f>
        <v>1400500010778</v>
      </c>
      <c r="B31" t="s">
        <v>56</v>
      </c>
      <c r="C31" t="str">
        <f>TEXT(1911,"0000000")</f>
        <v>0001911</v>
      </c>
      <c r="D31" t="s">
        <v>30</v>
      </c>
      <c r="E31" t="s">
        <v>51</v>
      </c>
      <c r="F31">
        <v>8580</v>
      </c>
      <c r="G31">
        <v>22220</v>
      </c>
      <c r="H31">
        <v>15390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8580</v>
      </c>
      <c r="P31" t="s">
        <v>0</v>
      </c>
      <c r="Q31" t="s">
        <v>0</v>
      </c>
    </row>
    <row r="32" spans="1:17" ht="14.25">
      <c r="A32" t="str">
        <f>TEXT(3909900162958,"0000000000000")</f>
        <v>3909900162958</v>
      </c>
      <c r="B32" t="s">
        <v>57</v>
      </c>
      <c r="C32" t="str">
        <f>TEXT(572,"0000000")</f>
        <v>0000572</v>
      </c>
      <c r="D32" t="s">
        <v>58</v>
      </c>
      <c r="E32" t="s">
        <v>59</v>
      </c>
      <c r="F32">
        <v>37640</v>
      </c>
      <c r="G32">
        <v>47450</v>
      </c>
      <c r="H32">
        <v>39440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37640</v>
      </c>
      <c r="P32" t="s">
        <v>0</v>
      </c>
      <c r="Q32" t="s">
        <v>0</v>
      </c>
    </row>
    <row r="33" spans="1:17" ht="14.25">
      <c r="A33" t="str">
        <f>TEXT(3800100075841,"0000000000000")</f>
        <v>3800100075841</v>
      </c>
      <c r="B33" t="s">
        <v>60</v>
      </c>
      <c r="C33" t="str">
        <f>TEXT(2886,"0000000")</f>
        <v>0002886</v>
      </c>
      <c r="D33" t="s">
        <v>58</v>
      </c>
      <c r="E33" t="s">
        <v>59</v>
      </c>
      <c r="F33">
        <v>37650</v>
      </c>
      <c r="G33">
        <v>47450</v>
      </c>
      <c r="H33">
        <v>39440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37650</v>
      </c>
      <c r="P33" t="s">
        <v>0</v>
      </c>
      <c r="Q33" t="s">
        <v>0</v>
      </c>
    </row>
    <row r="34" spans="1:17" ht="14.25">
      <c r="A34" t="str">
        <f>TEXT(3920300522661,"0000000000000")</f>
        <v>3920300522661</v>
      </c>
      <c r="B34" t="s">
        <v>61</v>
      </c>
      <c r="C34" t="str">
        <f>TEXT(2918,"0000000")</f>
        <v>0002918</v>
      </c>
      <c r="D34" t="s">
        <v>58</v>
      </c>
      <c r="E34" t="s">
        <v>59</v>
      </c>
      <c r="F34">
        <v>36330</v>
      </c>
      <c r="G34">
        <v>47450</v>
      </c>
      <c r="H34">
        <v>39440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36330</v>
      </c>
      <c r="P34" t="s">
        <v>0</v>
      </c>
      <c r="Q34" t="s">
        <v>0</v>
      </c>
    </row>
    <row r="35" spans="1:17" ht="14.25">
      <c r="A35" t="str">
        <f>TEXT(3960600179806,"0000000000000")</f>
        <v>3960600179806</v>
      </c>
      <c r="B35" t="s">
        <v>62</v>
      </c>
      <c r="C35" t="str">
        <f>TEXT(503,"0000000")</f>
        <v>0000503</v>
      </c>
      <c r="D35" t="s">
        <v>58</v>
      </c>
      <c r="E35" t="s">
        <v>63</v>
      </c>
      <c r="F35">
        <v>30840</v>
      </c>
      <c r="G35">
        <v>33540</v>
      </c>
      <c r="H35">
        <v>27710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30840</v>
      </c>
      <c r="P35" t="s">
        <v>0</v>
      </c>
      <c r="Q35" t="s">
        <v>0</v>
      </c>
    </row>
    <row r="36" spans="1:17" ht="14.25">
      <c r="A36" t="str">
        <f>TEXT(3909900144844,"0000000000000")</f>
        <v>3909900144844</v>
      </c>
      <c r="B36" t="s">
        <v>64</v>
      </c>
      <c r="C36" t="str">
        <f>TEXT(504,"0000000")</f>
        <v>0000504</v>
      </c>
      <c r="D36" t="s">
        <v>58</v>
      </c>
      <c r="E36" t="s">
        <v>63</v>
      </c>
      <c r="F36">
        <v>30400</v>
      </c>
      <c r="G36">
        <v>33540</v>
      </c>
      <c r="H36">
        <v>27710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30400</v>
      </c>
      <c r="P36" t="s">
        <v>0</v>
      </c>
      <c r="Q36" t="s">
        <v>0</v>
      </c>
    </row>
    <row r="37" spans="1:17" ht="14.25">
      <c r="A37" t="str">
        <f>TEXT(3949900144054,"0000000000000")</f>
        <v>3949900144054</v>
      </c>
      <c r="B37" t="s">
        <v>65</v>
      </c>
      <c r="C37" t="str">
        <f>TEXT(912,"0000000")</f>
        <v>0000912</v>
      </c>
      <c r="D37" t="s">
        <v>58</v>
      </c>
      <c r="E37" t="s">
        <v>63</v>
      </c>
      <c r="F37">
        <v>29850</v>
      </c>
      <c r="G37">
        <v>33540</v>
      </c>
      <c r="H37">
        <v>27710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29850</v>
      </c>
      <c r="P37" t="s">
        <v>0</v>
      </c>
      <c r="Q37" t="s">
        <v>0</v>
      </c>
    </row>
    <row r="38" spans="1:17" ht="14.25">
      <c r="A38" t="str">
        <f>TEXT(3709900422145,"0000000000000")</f>
        <v>3709900422145</v>
      </c>
      <c r="B38" t="s">
        <v>66</v>
      </c>
      <c r="C38" t="str">
        <f>TEXT(914,"0000000")</f>
        <v>0000914</v>
      </c>
      <c r="D38" t="s">
        <v>58</v>
      </c>
      <c r="E38" t="s">
        <v>63</v>
      </c>
      <c r="F38">
        <v>29850</v>
      </c>
      <c r="G38">
        <v>33540</v>
      </c>
      <c r="H38">
        <v>27710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29850</v>
      </c>
      <c r="P38" t="s">
        <v>0</v>
      </c>
      <c r="Q38" t="s">
        <v>0</v>
      </c>
    </row>
    <row r="39" spans="1:17" ht="14.25">
      <c r="A39" t="str">
        <f>TEXT(3901100796564,"0000000000000")</f>
        <v>3901100796564</v>
      </c>
      <c r="B39" t="s">
        <v>67</v>
      </c>
      <c r="C39" t="str">
        <f>TEXT(1793,"0000000")</f>
        <v>0001793</v>
      </c>
      <c r="D39" t="s">
        <v>58</v>
      </c>
      <c r="E39" t="s">
        <v>63</v>
      </c>
      <c r="F39">
        <v>24250</v>
      </c>
      <c r="G39">
        <v>33540</v>
      </c>
      <c r="H39">
        <v>27710</v>
      </c>
      <c r="K39">
        <f aca="true" t="shared" si="5" ref="K39:K75">ROUNDUP(($H39*$J39/100),-1)</f>
        <v>0</v>
      </c>
      <c r="L39">
        <f aca="true" t="shared" si="6" ref="L39:L75">IF($F39+$K39&lt;=$G39,$K39,$G39-$F39)</f>
        <v>0</v>
      </c>
      <c r="M39">
        <f aca="true" t="shared" si="7" ref="M39:M75">IF($F39+$K39&lt;=$G39,0,($H39*$J39/100)-$L39)</f>
        <v>0</v>
      </c>
      <c r="N39">
        <f aca="true" t="shared" si="8" ref="N39:N75">$L39+$M39</f>
        <v>0</v>
      </c>
      <c r="O39">
        <f aca="true" t="shared" si="9" ref="O39:O75">IF($F39+$K39&lt;=$G39,$F39+$K39,$G39)</f>
        <v>24250</v>
      </c>
      <c r="P39" t="s">
        <v>0</v>
      </c>
      <c r="Q39" t="s">
        <v>0</v>
      </c>
    </row>
    <row r="40" spans="1:17" ht="14.25">
      <c r="A40" t="str">
        <f>TEXT(3801600065624,"0000000000000")</f>
        <v>3801600065624</v>
      </c>
      <c r="B40" t="s">
        <v>68</v>
      </c>
      <c r="C40" t="str">
        <f>TEXT(1794,"0000000")</f>
        <v>0001794</v>
      </c>
      <c r="D40" t="s">
        <v>58</v>
      </c>
      <c r="E40" t="s">
        <v>63</v>
      </c>
      <c r="F40">
        <v>24250</v>
      </c>
      <c r="G40">
        <v>33540</v>
      </c>
      <c r="H40">
        <v>27710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24250</v>
      </c>
      <c r="P40" t="s">
        <v>0</v>
      </c>
      <c r="Q40" t="s">
        <v>0</v>
      </c>
    </row>
    <row r="41" spans="1:17" ht="14.25">
      <c r="A41" t="str">
        <f>TEXT(3102200828440,"0000000000000")</f>
        <v>3102200828440</v>
      </c>
      <c r="B41" t="s">
        <v>69</v>
      </c>
      <c r="C41" t="str">
        <f>TEXT(1795,"0000000")</f>
        <v>0001795</v>
      </c>
      <c r="D41" t="s">
        <v>58</v>
      </c>
      <c r="E41" t="s">
        <v>63</v>
      </c>
      <c r="F41">
        <v>24250</v>
      </c>
      <c r="G41">
        <v>33540</v>
      </c>
      <c r="H41">
        <v>27710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24250</v>
      </c>
      <c r="P41" t="s">
        <v>0</v>
      </c>
      <c r="Q41" t="s">
        <v>0</v>
      </c>
    </row>
    <row r="42" spans="1:17" ht="14.25">
      <c r="A42" t="str">
        <f>TEXT(3839900452973,"0000000000000")</f>
        <v>3839900452973</v>
      </c>
      <c r="B42" t="s">
        <v>70</v>
      </c>
      <c r="C42" t="str">
        <f>TEXT(1798,"0000000")</f>
        <v>0001798</v>
      </c>
      <c r="D42" t="s">
        <v>58</v>
      </c>
      <c r="E42" t="s">
        <v>63</v>
      </c>
      <c r="F42">
        <v>24250</v>
      </c>
      <c r="G42">
        <v>33540</v>
      </c>
      <c r="H42">
        <v>27710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24250</v>
      </c>
      <c r="P42" t="s">
        <v>0</v>
      </c>
      <c r="Q42" t="s">
        <v>0</v>
      </c>
    </row>
    <row r="43" spans="1:17" ht="14.25">
      <c r="A43" t="str">
        <f>TEXT(3900100681821,"0000000000000")</f>
        <v>3900100681821</v>
      </c>
      <c r="B43" t="s">
        <v>71</v>
      </c>
      <c r="C43" t="str">
        <f>TEXT(1906,"0000000")</f>
        <v>0001906</v>
      </c>
      <c r="D43" t="s">
        <v>58</v>
      </c>
      <c r="E43" t="s">
        <v>63</v>
      </c>
      <c r="F43">
        <v>29850</v>
      </c>
      <c r="G43">
        <v>33540</v>
      </c>
      <c r="H43">
        <v>27710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29850</v>
      </c>
      <c r="P43" t="s">
        <v>0</v>
      </c>
      <c r="Q43" t="s">
        <v>0</v>
      </c>
    </row>
    <row r="44" spans="1:17" ht="14.25">
      <c r="A44" t="str">
        <f>TEXT(3609900297287,"0000000000000")</f>
        <v>3609900297287</v>
      </c>
      <c r="B44" t="s">
        <v>72</v>
      </c>
      <c r="C44" t="str">
        <f>TEXT(1910,"0000000")</f>
        <v>0001910</v>
      </c>
      <c r="D44" t="s">
        <v>58</v>
      </c>
      <c r="E44" t="s">
        <v>63</v>
      </c>
      <c r="F44">
        <v>29850</v>
      </c>
      <c r="G44">
        <v>33540</v>
      </c>
      <c r="H44">
        <v>27710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29850</v>
      </c>
      <c r="P44" t="s">
        <v>0</v>
      </c>
      <c r="Q44" t="s">
        <v>0</v>
      </c>
    </row>
    <row r="45" spans="1:17" ht="14.25">
      <c r="A45" t="str">
        <f>TEXT(3800100555931,"0000000000000")</f>
        <v>3800100555931</v>
      </c>
      <c r="B45" t="s">
        <v>73</v>
      </c>
      <c r="C45" t="str">
        <f>TEXT(2109,"0000000")</f>
        <v>0002109</v>
      </c>
      <c r="D45" t="s">
        <v>58</v>
      </c>
      <c r="E45" t="s">
        <v>63</v>
      </c>
      <c r="F45">
        <v>29190</v>
      </c>
      <c r="G45">
        <v>33540</v>
      </c>
      <c r="H45">
        <v>27710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29190</v>
      </c>
      <c r="P45" t="s">
        <v>0</v>
      </c>
      <c r="Q45" t="s">
        <v>0</v>
      </c>
    </row>
    <row r="46" spans="1:17" ht="14.25">
      <c r="A46" t="str">
        <f>TEXT(3801600625751,"0000000000000")</f>
        <v>3801600625751</v>
      </c>
      <c r="B46" t="s">
        <v>74</v>
      </c>
      <c r="C46" t="str">
        <f>TEXT(2110,"0000000")</f>
        <v>0002110</v>
      </c>
      <c r="D46" t="s">
        <v>58</v>
      </c>
      <c r="E46" t="s">
        <v>63</v>
      </c>
      <c r="F46">
        <v>21000</v>
      </c>
      <c r="G46">
        <v>33540</v>
      </c>
      <c r="H46">
        <v>16030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21000</v>
      </c>
      <c r="P46" t="s">
        <v>0</v>
      </c>
      <c r="Q46" t="s">
        <v>0</v>
      </c>
    </row>
    <row r="47" spans="1:17" ht="14.25">
      <c r="A47" t="str">
        <f>TEXT(3659900100114,"0000000000000")</f>
        <v>3659900100114</v>
      </c>
      <c r="B47" t="s">
        <v>75</v>
      </c>
      <c r="C47" t="str">
        <f>TEXT(2112,"0000000")</f>
        <v>0002112</v>
      </c>
      <c r="D47" t="s">
        <v>76</v>
      </c>
      <c r="E47" t="s">
        <v>63</v>
      </c>
      <c r="F47">
        <v>30100</v>
      </c>
      <c r="G47">
        <v>33540</v>
      </c>
      <c r="H47">
        <v>27710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30100</v>
      </c>
      <c r="P47" t="s">
        <v>0</v>
      </c>
      <c r="Q47" t="s">
        <v>0</v>
      </c>
    </row>
    <row r="48" spans="1:17" ht="14.25">
      <c r="A48" t="str">
        <f>TEXT(3549900093976,"0000000000000")</f>
        <v>3549900093976</v>
      </c>
      <c r="B48" t="s">
        <v>77</v>
      </c>
      <c r="C48" t="str">
        <f>TEXT(2114,"0000000")</f>
        <v>0002114</v>
      </c>
      <c r="D48" t="s">
        <v>58</v>
      </c>
      <c r="E48" t="s">
        <v>63</v>
      </c>
      <c r="F48">
        <v>24250</v>
      </c>
      <c r="G48">
        <v>33540</v>
      </c>
      <c r="H48">
        <v>27710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24250</v>
      </c>
      <c r="P48" t="s">
        <v>0</v>
      </c>
      <c r="Q48" t="s">
        <v>0</v>
      </c>
    </row>
    <row r="49" spans="1:17" ht="14.25">
      <c r="A49" t="str">
        <f>TEXT(3950200095729,"0000000000000")</f>
        <v>3950200095729</v>
      </c>
      <c r="B49" t="s">
        <v>78</v>
      </c>
      <c r="C49" t="str">
        <f>TEXT(2116,"0000000")</f>
        <v>0002116</v>
      </c>
      <c r="D49" t="s">
        <v>76</v>
      </c>
      <c r="E49" t="s">
        <v>63</v>
      </c>
      <c r="F49">
        <v>22950</v>
      </c>
      <c r="G49">
        <v>33540</v>
      </c>
      <c r="H49">
        <v>27710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22950</v>
      </c>
      <c r="P49" t="s">
        <v>0</v>
      </c>
      <c r="Q49" t="s">
        <v>0</v>
      </c>
    </row>
    <row r="50" spans="1:17" ht="14.25">
      <c r="A50" t="str">
        <f>TEXT(3900100144108,"0000000000000")</f>
        <v>3900100144108</v>
      </c>
      <c r="B50" t="s">
        <v>79</v>
      </c>
      <c r="C50" t="str">
        <f>TEXT(2448,"0000000")</f>
        <v>0002448</v>
      </c>
      <c r="D50" t="s">
        <v>58</v>
      </c>
      <c r="E50" t="s">
        <v>63</v>
      </c>
      <c r="F50">
        <v>18450</v>
      </c>
      <c r="G50">
        <v>33540</v>
      </c>
      <c r="H50">
        <v>16030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18450</v>
      </c>
      <c r="P50" t="s">
        <v>0</v>
      </c>
      <c r="Q50" t="s">
        <v>0</v>
      </c>
    </row>
    <row r="51" spans="1:17" ht="14.25">
      <c r="A51" t="str">
        <f>TEXT(5900400017931,"0000000000000")</f>
        <v>5900400017931</v>
      </c>
      <c r="B51" t="s">
        <v>80</v>
      </c>
      <c r="C51" t="str">
        <f>TEXT(2473,"0000000")</f>
        <v>0002473</v>
      </c>
      <c r="D51" t="s">
        <v>58</v>
      </c>
      <c r="E51" t="s">
        <v>63</v>
      </c>
      <c r="F51">
        <v>17770</v>
      </c>
      <c r="G51">
        <v>33540</v>
      </c>
      <c r="H51">
        <v>16030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17770</v>
      </c>
      <c r="P51" t="s">
        <v>0</v>
      </c>
      <c r="Q51" t="s">
        <v>0</v>
      </c>
    </row>
    <row r="52" spans="1:17" ht="14.25">
      <c r="A52" t="str">
        <f>TEXT(3841700573095,"0000000000000")</f>
        <v>3841700573095</v>
      </c>
      <c r="B52" t="s">
        <v>81</v>
      </c>
      <c r="C52" t="str">
        <f>TEXT(2929,"0000000")</f>
        <v>0002929</v>
      </c>
      <c r="D52" t="s">
        <v>58</v>
      </c>
      <c r="E52" t="s">
        <v>63</v>
      </c>
      <c r="F52">
        <v>29850</v>
      </c>
      <c r="G52">
        <v>33540</v>
      </c>
      <c r="H52">
        <v>27710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29850</v>
      </c>
      <c r="P52" t="s">
        <v>0</v>
      </c>
      <c r="Q52" t="s">
        <v>0</v>
      </c>
    </row>
    <row r="53" spans="1:17" ht="14.25">
      <c r="A53" t="str">
        <f>TEXT(3920400330276,"0000000000000")</f>
        <v>3920400330276</v>
      </c>
      <c r="B53" t="s">
        <v>82</v>
      </c>
      <c r="C53" t="str">
        <f>TEXT(3255,"0000000")</f>
        <v>0003255</v>
      </c>
      <c r="D53" t="s">
        <v>58</v>
      </c>
      <c r="E53" t="s">
        <v>63</v>
      </c>
      <c r="F53">
        <v>21000</v>
      </c>
      <c r="G53">
        <v>33540</v>
      </c>
      <c r="H53">
        <v>16030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21000</v>
      </c>
      <c r="P53" t="s">
        <v>0</v>
      </c>
      <c r="Q53" t="s">
        <v>0</v>
      </c>
    </row>
    <row r="54" spans="1:17" ht="14.25">
      <c r="A54" t="str">
        <f>TEXT(5570300001416,"0000000000000")</f>
        <v>5570300001416</v>
      </c>
      <c r="B54" t="s">
        <v>83</v>
      </c>
      <c r="C54" t="str">
        <f>TEXT(3256,"0000000")</f>
        <v>0003256</v>
      </c>
      <c r="D54" t="s">
        <v>58</v>
      </c>
      <c r="E54" t="s">
        <v>63</v>
      </c>
      <c r="F54">
        <v>23810</v>
      </c>
      <c r="G54">
        <v>33540</v>
      </c>
      <c r="H54">
        <v>27710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23810</v>
      </c>
      <c r="P54" t="s">
        <v>0</v>
      </c>
      <c r="Q54" t="s">
        <v>0</v>
      </c>
    </row>
    <row r="55" spans="1:17" ht="14.25">
      <c r="A55" t="str">
        <f>TEXT(3730300429299,"0000000000000")</f>
        <v>3730300429299</v>
      </c>
      <c r="B55" t="s">
        <v>84</v>
      </c>
      <c r="C55" t="str">
        <f>TEXT(3257,"0000000")</f>
        <v>0003257</v>
      </c>
      <c r="D55" t="s">
        <v>58</v>
      </c>
      <c r="E55" t="s">
        <v>63</v>
      </c>
      <c r="F55">
        <v>23810</v>
      </c>
      <c r="G55">
        <v>33540</v>
      </c>
      <c r="H55">
        <v>27710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23810</v>
      </c>
      <c r="P55" t="s">
        <v>0</v>
      </c>
      <c r="Q55" t="s">
        <v>0</v>
      </c>
    </row>
    <row r="56" spans="1:17" ht="14.25">
      <c r="A56" t="str">
        <f>TEXT(5930890002854,"0000000000000")</f>
        <v>5930890002854</v>
      </c>
      <c r="B56" t="s">
        <v>85</v>
      </c>
      <c r="C56" t="str">
        <f>TEXT(3258,"0000000")</f>
        <v>0003258</v>
      </c>
      <c r="D56" t="s">
        <v>58</v>
      </c>
      <c r="E56" t="s">
        <v>63</v>
      </c>
      <c r="F56">
        <v>25870</v>
      </c>
      <c r="G56">
        <v>33540</v>
      </c>
      <c r="H56">
        <v>27710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25870</v>
      </c>
      <c r="P56" t="s">
        <v>0</v>
      </c>
      <c r="Q56" t="s">
        <v>0</v>
      </c>
    </row>
    <row r="57" spans="1:17" ht="14.25">
      <c r="A57" t="str">
        <f>TEXT(3900101122108,"0000000000000")</f>
        <v>3900101122108</v>
      </c>
      <c r="B57" t="s">
        <v>86</v>
      </c>
      <c r="C57" t="str">
        <f>TEXT(3259,"0000000")</f>
        <v>0003259</v>
      </c>
      <c r="D57" t="s">
        <v>58</v>
      </c>
      <c r="E57" t="s">
        <v>63</v>
      </c>
      <c r="F57">
        <v>23810</v>
      </c>
      <c r="G57">
        <v>33540</v>
      </c>
      <c r="H57">
        <v>27710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23810</v>
      </c>
      <c r="P57" t="s">
        <v>0</v>
      </c>
      <c r="Q57" t="s">
        <v>0</v>
      </c>
    </row>
    <row r="58" spans="1:17" ht="14.25">
      <c r="A58" t="str">
        <f>TEXT(3770300158864,"0000000000000")</f>
        <v>3770300158864</v>
      </c>
      <c r="B58" t="s">
        <v>87</v>
      </c>
      <c r="C58" t="str">
        <f>TEXT(3260,"0000000")</f>
        <v>0003260</v>
      </c>
      <c r="D58" t="s">
        <v>58</v>
      </c>
      <c r="E58" t="s">
        <v>63</v>
      </c>
      <c r="F58">
        <v>29850</v>
      </c>
      <c r="G58">
        <v>33540</v>
      </c>
      <c r="H58">
        <v>27710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29850</v>
      </c>
      <c r="P58" t="s">
        <v>0</v>
      </c>
      <c r="Q58" t="s">
        <v>0</v>
      </c>
    </row>
    <row r="59" spans="1:17" ht="14.25">
      <c r="A59" t="str">
        <f>TEXT(3900100156912,"0000000000000")</f>
        <v>3900100156912</v>
      </c>
      <c r="B59" t="s">
        <v>88</v>
      </c>
      <c r="C59" t="str">
        <f>TEXT(3261,"0000000")</f>
        <v>0003261</v>
      </c>
      <c r="D59" t="s">
        <v>58</v>
      </c>
      <c r="E59" t="s">
        <v>63</v>
      </c>
      <c r="F59">
        <v>18250</v>
      </c>
      <c r="G59">
        <v>33540</v>
      </c>
      <c r="H59">
        <v>16030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18250</v>
      </c>
      <c r="P59" t="s">
        <v>0</v>
      </c>
      <c r="Q59" t="s">
        <v>0</v>
      </c>
    </row>
    <row r="60" spans="1:17" ht="14.25">
      <c r="A60" t="str">
        <f>TEXT(3930300185592,"0000000000000")</f>
        <v>3930300185592</v>
      </c>
      <c r="B60" t="s">
        <v>89</v>
      </c>
      <c r="C60" t="str">
        <f>TEXT(3262,"0000000")</f>
        <v>0003262</v>
      </c>
      <c r="D60" t="s">
        <v>58</v>
      </c>
      <c r="E60" t="s">
        <v>63</v>
      </c>
      <c r="F60">
        <v>17440</v>
      </c>
      <c r="G60">
        <v>33540</v>
      </c>
      <c r="H60">
        <v>16030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17440</v>
      </c>
      <c r="P60" t="s">
        <v>0</v>
      </c>
      <c r="Q60" t="s">
        <v>0</v>
      </c>
    </row>
    <row r="61" spans="1:17" ht="14.25">
      <c r="A61" t="str">
        <f>TEXT(3800100725594,"0000000000000")</f>
        <v>3800100725594</v>
      </c>
      <c r="B61" t="s">
        <v>90</v>
      </c>
      <c r="C61" t="str">
        <f>TEXT(3263,"0000000")</f>
        <v>0003263</v>
      </c>
      <c r="D61" t="s">
        <v>58</v>
      </c>
      <c r="E61" t="s">
        <v>63</v>
      </c>
      <c r="F61">
        <v>24500</v>
      </c>
      <c r="G61">
        <v>33540</v>
      </c>
      <c r="H61">
        <v>27710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24500</v>
      </c>
      <c r="P61" t="s">
        <v>0</v>
      </c>
      <c r="Q61" t="s">
        <v>0</v>
      </c>
    </row>
    <row r="62" spans="1:17" ht="14.25">
      <c r="A62" t="str">
        <f>TEXT(3929900406831,"0000000000000")</f>
        <v>3929900406831</v>
      </c>
      <c r="B62" t="s">
        <v>91</v>
      </c>
      <c r="C62" t="str">
        <f>TEXT(3264,"0000000")</f>
        <v>0003264</v>
      </c>
      <c r="D62" t="s">
        <v>58</v>
      </c>
      <c r="E62" t="s">
        <v>63</v>
      </c>
      <c r="F62">
        <v>22580</v>
      </c>
      <c r="G62">
        <v>33540</v>
      </c>
      <c r="H62">
        <v>27710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22580</v>
      </c>
      <c r="P62" t="s">
        <v>0</v>
      </c>
      <c r="Q62" t="s">
        <v>0</v>
      </c>
    </row>
    <row r="63" spans="1:17" ht="14.25">
      <c r="A63" t="str">
        <f>TEXT(3900200220990,"0000000000000")</f>
        <v>3900200220990</v>
      </c>
      <c r="B63" t="s">
        <v>92</v>
      </c>
      <c r="C63" t="str">
        <f>TEXT(3265,"0000000")</f>
        <v>0003265</v>
      </c>
      <c r="D63" t="s">
        <v>58</v>
      </c>
      <c r="E63" t="s">
        <v>63</v>
      </c>
      <c r="F63">
        <v>21930</v>
      </c>
      <c r="G63">
        <v>33540</v>
      </c>
      <c r="H63">
        <v>27710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21930</v>
      </c>
      <c r="P63" t="s">
        <v>0</v>
      </c>
      <c r="Q63" t="s">
        <v>0</v>
      </c>
    </row>
    <row r="64" spans="1:17" ht="14.25">
      <c r="A64" t="str">
        <f>TEXT(3361300394571,"0000000000000")</f>
        <v>3361300394571</v>
      </c>
      <c r="B64" t="s">
        <v>93</v>
      </c>
      <c r="C64" t="str">
        <f>TEXT(3266,"0000000")</f>
        <v>0003266</v>
      </c>
      <c r="D64" t="s">
        <v>58</v>
      </c>
      <c r="E64" t="s">
        <v>63</v>
      </c>
      <c r="F64">
        <v>17120</v>
      </c>
      <c r="G64">
        <v>33540</v>
      </c>
      <c r="H64">
        <v>16030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17120</v>
      </c>
      <c r="P64" t="s">
        <v>0</v>
      </c>
      <c r="Q64" t="s">
        <v>0</v>
      </c>
    </row>
    <row r="65" spans="1:17" ht="14.25">
      <c r="A65" t="str">
        <f>TEXT(3101400316778,"0000000000000")</f>
        <v>3101400316778</v>
      </c>
      <c r="B65" t="s">
        <v>94</v>
      </c>
      <c r="C65" t="str">
        <f>TEXT(3267,"0000000")</f>
        <v>0003267</v>
      </c>
      <c r="D65" t="s">
        <v>58</v>
      </c>
      <c r="E65" t="s">
        <v>63</v>
      </c>
      <c r="F65">
        <v>24250</v>
      </c>
      <c r="G65">
        <v>33540</v>
      </c>
      <c r="H65">
        <v>27710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24250</v>
      </c>
      <c r="P65" t="s">
        <v>0</v>
      </c>
      <c r="Q65" t="s">
        <v>0</v>
      </c>
    </row>
    <row r="66" spans="1:17" ht="14.25">
      <c r="A66" t="str">
        <f>TEXT(3950100009855,"0000000000000")</f>
        <v>3950100009855</v>
      </c>
      <c r="B66" t="s">
        <v>95</v>
      </c>
      <c r="C66" t="str">
        <f>TEXT(3268,"0000000")</f>
        <v>0003268</v>
      </c>
      <c r="D66" t="s">
        <v>58</v>
      </c>
      <c r="E66" t="s">
        <v>63</v>
      </c>
      <c r="F66">
        <v>24690</v>
      </c>
      <c r="G66">
        <v>33540</v>
      </c>
      <c r="H66">
        <v>27710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24690</v>
      </c>
      <c r="P66" t="s">
        <v>0</v>
      </c>
      <c r="Q66" t="s">
        <v>0</v>
      </c>
    </row>
    <row r="67" spans="1:17" ht="14.25">
      <c r="A67" t="str">
        <f>TEXT(3969900092607,"0000000000000")</f>
        <v>3969900092607</v>
      </c>
      <c r="B67" t="s">
        <v>96</v>
      </c>
      <c r="C67" t="str">
        <f>TEXT(3269,"0000000")</f>
        <v>0003269</v>
      </c>
      <c r="D67" t="s">
        <v>58</v>
      </c>
      <c r="E67" t="s">
        <v>63</v>
      </c>
      <c r="F67">
        <v>19130</v>
      </c>
      <c r="G67">
        <v>33540</v>
      </c>
      <c r="H67">
        <v>16030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19130</v>
      </c>
      <c r="P67" t="s">
        <v>0</v>
      </c>
      <c r="Q67" t="s">
        <v>0</v>
      </c>
    </row>
    <row r="68" spans="1:17" ht="14.25">
      <c r="A68" t="str">
        <f>TEXT(3800600105285,"0000000000000")</f>
        <v>3800600105285</v>
      </c>
      <c r="B68" t="s">
        <v>97</v>
      </c>
      <c r="C68" t="str">
        <f>TEXT(3270,"0000000")</f>
        <v>0003270</v>
      </c>
      <c r="D68" t="s">
        <v>58</v>
      </c>
      <c r="E68" t="s">
        <v>63</v>
      </c>
      <c r="F68">
        <v>22580</v>
      </c>
      <c r="G68">
        <v>33540</v>
      </c>
      <c r="H68">
        <v>27710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22580</v>
      </c>
      <c r="P68" t="s">
        <v>0</v>
      </c>
      <c r="Q68" t="s">
        <v>0</v>
      </c>
    </row>
    <row r="69" spans="1:17" ht="14.25">
      <c r="A69" t="str">
        <f>TEXT(3939900026914,"0000000000000")</f>
        <v>3939900026914</v>
      </c>
      <c r="B69" t="s">
        <v>98</v>
      </c>
      <c r="C69" t="str">
        <f>TEXT(3271,"0000000")</f>
        <v>0003271</v>
      </c>
      <c r="D69" t="s">
        <v>58</v>
      </c>
      <c r="E69" t="s">
        <v>63</v>
      </c>
      <c r="F69">
        <v>21930</v>
      </c>
      <c r="G69">
        <v>33540</v>
      </c>
      <c r="H69">
        <v>27710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21930</v>
      </c>
      <c r="P69" t="s">
        <v>0</v>
      </c>
      <c r="Q69" t="s">
        <v>0</v>
      </c>
    </row>
    <row r="70" spans="1:17" ht="14.25">
      <c r="A70" t="str">
        <f>TEXT(3909900118991,"0000000000000")</f>
        <v>3909900118991</v>
      </c>
      <c r="B70" t="s">
        <v>99</v>
      </c>
      <c r="C70" t="str">
        <f>TEXT(3272,"0000000")</f>
        <v>0003272</v>
      </c>
      <c r="D70" t="s">
        <v>58</v>
      </c>
      <c r="E70" t="s">
        <v>63</v>
      </c>
      <c r="F70">
        <v>29850</v>
      </c>
      <c r="G70">
        <v>33540</v>
      </c>
      <c r="H70">
        <v>27710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29850</v>
      </c>
      <c r="P70" t="s">
        <v>0</v>
      </c>
      <c r="Q70" t="s">
        <v>0</v>
      </c>
    </row>
    <row r="71" spans="1:17" ht="14.25">
      <c r="A71" t="str">
        <f>TEXT(3460600083013,"0000000000000")</f>
        <v>3460600083013</v>
      </c>
      <c r="B71" t="s">
        <v>100</v>
      </c>
      <c r="C71" t="str">
        <f>TEXT(3273,"0000000")</f>
        <v>0003273</v>
      </c>
      <c r="D71" t="s">
        <v>58</v>
      </c>
      <c r="E71" t="s">
        <v>63</v>
      </c>
      <c r="F71">
        <v>17250</v>
      </c>
      <c r="G71">
        <v>33540</v>
      </c>
      <c r="H71">
        <v>16030</v>
      </c>
      <c r="K71">
        <f t="shared" si="5"/>
        <v>0</v>
      </c>
      <c r="L71">
        <f t="shared" si="6"/>
        <v>0</v>
      </c>
      <c r="M71">
        <f t="shared" si="7"/>
        <v>0</v>
      </c>
      <c r="N71">
        <f t="shared" si="8"/>
        <v>0</v>
      </c>
      <c r="O71">
        <f t="shared" si="9"/>
        <v>17250</v>
      </c>
      <c r="P71" t="s">
        <v>0</v>
      </c>
      <c r="Q71" t="s">
        <v>0</v>
      </c>
    </row>
    <row r="72" spans="1:17" ht="14.25">
      <c r="A72" t="str">
        <f>TEXT(3100202114116,"0000000000000")</f>
        <v>3100202114116</v>
      </c>
      <c r="B72" t="s">
        <v>101</v>
      </c>
      <c r="C72" t="str">
        <f>TEXT(3274,"0000000")</f>
        <v>0003274</v>
      </c>
      <c r="D72" t="s">
        <v>58</v>
      </c>
      <c r="E72" t="s">
        <v>63</v>
      </c>
      <c r="F72">
        <v>23380</v>
      </c>
      <c r="G72">
        <v>33540</v>
      </c>
      <c r="H72">
        <v>27710</v>
      </c>
      <c r="K72">
        <f t="shared" si="5"/>
        <v>0</v>
      </c>
      <c r="L72">
        <f t="shared" si="6"/>
        <v>0</v>
      </c>
      <c r="M72">
        <f t="shared" si="7"/>
        <v>0</v>
      </c>
      <c r="N72">
        <f t="shared" si="8"/>
        <v>0</v>
      </c>
      <c r="O72">
        <f t="shared" si="9"/>
        <v>23380</v>
      </c>
      <c r="P72" t="s">
        <v>0</v>
      </c>
      <c r="Q72" t="s">
        <v>0</v>
      </c>
    </row>
    <row r="73" spans="1:17" ht="14.25">
      <c r="A73" t="str">
        <f>TEXT(3939900195830,"0000000000000")</f>
        <v>3939900195830</v>
      </c>
      <c r="B73" t="s">
        <v>102</v>
      </c>
      <c r="C73" t="str">
        <f>TEXT(3275,"0000000")</f>
        <v>0003275</v>
      </c>
      <c r="D73" t="s">
        <v>58</v>
      </c>
      <c r="E73" t="s">
        <v>63</v>
      </c>
      <c r="F73">
        <v>23380</v>
      </c>
      <c r="G73">
        <v>33540</v>
      </c>
      <c r="H73">
        <v>27710</v>
      </c>
      <c r="K73">
        <f t="shared" si="5"/>
        <v>0</v>
      </c>
      <c r="L73">
        <f t="shared" si="6"/>
        <v>0</v>
      </c>
      <c r="M73">
        <f t="shared" si="7"/>
        <v>0</v>
      </c>
      <c r="N73">
        <f t="shared" si="8"/>
        <v>0</v>
      </c>
      <c r="O73">
        <f t="shared" si="9"/>
        <v>23380</v>
      </c>
      <c r="P73" t="s">
        <v>0</v>
      </c>
      <c r="Q73" t="s">
        <v>0</v>
      </c>
    </row>
    <row r="74" spans="1:17" ht="14.25">
      <c r="A74" t="str">
        <f>TEXT(3102400307346,"0000000000000")</f>
        <v>3102400307346</v>
      </c>
      <c r="B74" t="s">
        <v>103</v>
      </c>
      <c r="C74" t="str">
        <f>TEXT(3276,"0000000")</f>
        <v>0003276</v>
      </c>
      <c r="D74" t="s">
        <v>58</v>
      </c>
      <c r="E74" t="s">
        <v>63</v>
      </c>
      <c r="F74">
        <v>30400</v>
      </c>
      <c r="G74">
        <v>33540</v>
      </c>
      <c r="H74">
        <v>27710</v>
      </c>
      <c r="K74">
        <f t="shared" si="5"/>
        <v>0</v>
      </c>
      <c r="L74">
        <f t="shared" si="6"/>
        <v>0</v>
      </c>
      <c r="M74">
        <f t="shared" si="7"/>
        <v>0</v>
      </c>
      <c r="N74">
        <f t="shared" si="8"/>
        <v>0</v>
      </c>
      <c r="O74">
        <f t="shared" si="9"/>
        <v>30400</v>
      </c>
      <c r="P74" t="s">
        <v>0</v>
      </c>
      <c r="Q74" t="s">
        <v>0</v>
      </c>
    </row>
    <row r="75" spans="1:17" ht="14.25">
      <c r="A75" t="str">
        <f>TEXT(3930700078696,"0000000000000")</f>
        <v>3930700078696</v>
      </c>
      <c r="B75" t="s">
        <v>104</v>
      </c>
      <c r="C75" t="str">
        <f>TEXT(3277,"0000000")</f>
        <v>0003277</v>
      </c>
      <c r="D75" t="s">
        <v>58</v>
      </c>
      <c r="E75" t="s">
        <v>63</v>
      </c>
      <c r="F75">
        <v>21000</v>
      </c>
      <c r="G75">
        <v>33540</v>
      </c>
      <c r="H75">
        <v>16030</v>
      </c>
      <c r="K75">
        <f t="shared" si="5"/>
        <v>0</v>
      </c>
      <c r="L75">
        <f t="shared" si="6"/>
        <v>0</v>
      </c>
      <c r="M75">
        <f t="shared" si="7"/>
        <v>0</v>
      </c>
      <c r="N75">
        <f t="shared" si="8"/>
        <v>0</v>
      </c>
      <c r="O75">
        <f t="shared" si="9"/>
        <v>21000</v>
      </c>
      <c r="P75" t="s">
        <v>0</v>
      </c>
      <c r="Q75" t="s">
        <v>0</v>
      </c>
    </row>
    <row r="76" spans="12:15" ht="14.25">
      <c r="L76" t="s">
        <v>105</v>
      </c>
      <c r="N76">
        <f>SUM($N7:$N75)</f>
        <v>0</v>
      </c>
      <c r="O76">
        <v>1733380</v>
      </c>
    </row>
    <row r="77" spans="12:14" ht="14.25">
      <c r="L77" t="s">
        <v>106</v>
      </c>
      <c r="N77">
        <v>49840</v>
      </c>
    </row>
    <row r="78" ht="14.25">
      <c r="N78">
        <f>$N77-$N76</f>
        <v>49840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2010-12-03T05:23:13Z</dcterms:created>
  <dcterms:modified xsi:type="dcterms:W3CDTF">2010-12-13T03:21:21Z</dcterms:modified>
  <cp:category/>
  <cp:version/>
  <cp:contentType/>
  <cp:contentStatus/>
</cp:coreProperties>
</file>