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firstSheet="2" activeTab="3"/>
  </bookViews>
  <sheets>
    <sheet name="Sheet1" sheetId="1" state="hidden" r:id="rId1"/>
    <sheet name="Sheet4" sheetId="2" state="hidden" r:id="rId2"/>
    <sheet name="คำอธิบาย" sheetId="3" r:id="rId3"/>
    <sheet name="ข้อมูล(แบบ1)" sheetId="4" r:id="rId4"/>
    <sheet name="ข้อมูล%การเลื่อน" sheetId="5" r:id="rId5"/>
    <sheet name="ข้อมูลหลัก" sheetId="6" r:id="rId6"/>
  </sheets>
  <definedNames>
    <definedName name="_xlnm.Print_Area" localSheetId="4">'ข้อมูล%การเลื่อน'!$A$1:$N$14</definedName>
    <definedName name="_xlnm.Print_Area" localSheetId="3">'ข้อมูล(แบบ1)'!$A$1:$T$29</definedName>
    <definedName name="_xlnm.Print_Area" localSheetId="5">'ข้อมูลหลัก'!$A$1:$L$11</definedName>
    <definedName name="_xlnm.Print_Area" localSheetId="2">'คำอธิบาย'!$B$1:$R$55</definedName>
  </definedNames>
  <calcPr fullCalcOnLoad="1"/>
</workbook>
</file>

<file path=xl/comments2.xml><?xml version="1.0" encoding="utf-8"?>
<comments xmlns="http://schemas.openxmlformats.org/spreadsheetml/2006/main">
  <authors>
    <author>ocsc</author>
  </authors>
  <commentList>
    <comment ref="E11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คะแนนเต็มร้อย
</t>
        </r>
      </text>
    </comment>
    <comment ref="E12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เป็น % อิงตามคะแนน ไม่เกิน 6%</t>
        </r>
      </text>
    </comment>
    <comment ref="E13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ให้แบ่งเป็น 3 ชั้น หรือ ให้เพิ่มชั้นเองได้</t>
        </r>
      </text>
    </comment>
  </commentList>
</comments>
</file>

<file path=xl/sharedStrings.xml><?xml version="1.0" encoding="utf-8"?>
<sst xmlns="http://schemas.openxmlformats.org/spreadsheetml/2006/main" count="360" uniqueCount="211">
  <si>
    <t>ลำดับ</t>
  </si>
  <si>
    <t>ชื่อ</t>
  </si>
  <si>
    <t>จำนวนเงิน</t>
  </si>
  <si>
    <t>เปอร์เซ็นต์</t>
  </si>
  <si>
    <t>หมายเหตุ</t>
  </si>
  <si>
    <t>ที่</t>
  </si>
  <si>
    <t>ตำแหน่ง</t>
  </si>
  <si>
    <t>เต็มขั้น</t>
  </si>
  <si>
    <t>นักทรัพยากรบุคคล</t>
  </si>
  <si>
    <t>ดีมาก</t>
  </si>
  <si>
    <t>ดีเด่น1</t>
  </si>
  <si>
    <t>เจ้าพนักงานธุรการ</t>
  </si>
  <si>
    <t>นักจัดการงานทั่วไป</t>
  </si>
  <si>
    <t>ปัจจุบัน</t>
  </si>
  <si>
    <t>ค่าตอบแทน</t>
  </si>
  <si>
    <t>ที่ได้รับ</t>
  </si>
  <si>
    <t>ร้อยละ</t>
  </si>
  <si>
    <t>ที่ได้เลื่อน</t>
  </si>
  <si>
    <t>วงเงิน</t>
  </si>
  <si>
    <t>บาท</t>
  </si>
  <si>
    <t>ระดับผลการประเมิน</t>
  </si>
  <si>
    <t>คะแนน</t>
  </si>
  <si>
    <t>ระดับ</t>
  </si>
  <si>
    <t>พอใช้</t>
  </si>
  <si>
    <t>ดี</t>
  </si>
  <si>
    <t>(ปัดหลักสิบ)</t>
  </si>
  <si>
    <t>ระดับการ</t>
  </si>
  <si>
    <t>ประเมิน</t>
  </si>
  <si>
    <t>เหลือ</t>
  </si>
  <si>
    <t>ดีเด่น2</t>
  </si>
  <si>
    <t>95-100</t>
  </si>
  <si>
    <t>90-94</t>
  </si>
  <si>
    <t>รวม</t>
  </si>
  <si>
    <t>85-89</t>
  </si>
  <si>
    <t>80-84</t>
  </si>
  <si>
    <t>70-79</t>
  </si>
  <si>
    <t>60-69</t>
  </si>
  <si>
    <t>ช่วงคะแนน</t>
  </si>
  <si>
    <t>จำนวน (คน)</t>
  </si>
  <si>
    <t>% เลื่อน</t>
  </si>
  <si>
    <t>เลขที่ตำแหน่ง</t>
  </si>
  <si>
    <t>กลุ่มงาน</t>
  </si>
  <si>
    <t>ค่าตอบแทนรวม</t>
  </si>
  <si>
    <t>ค่าตอบแทนเต็มขั้น</t>
  </si>
  <si>
    <t>บริการ</t>
  </si>
  <si>
    <t>เทคนิคทั่วไป</t>
  </si>
  <si>
    <t>เทคนิคพิเศษ</t>
  </si>
  <si>
    <t>บริหารทั่วไป</t>
  </si>
  <si>
    <t>วิชาชีพเฉพาะ</t>
  </si>
  <si>
    <t>เชี่ยวชาญเฉพาะ</t>
  </si>
  <si>
    <t>นายรัตน์ สุขสม</t>
  </si>
  <si>
    <t>นายจุก ใจดี</t>
  </si>
  <si>
    <t>นางสาวแก้ว  ใสดี</t>
  </si>
  <si>
    <t xml:space="preserve">นายเล็ก วงสว่าง </t>
  </si>
  <si>
    <t>นายช่างไฟฟ้า</t>
  </si>
  <si>
    <t>นายสมชาย การดี</t>
  </si>
  <si>
    <t>นางสาวรุ่ง แก้วงาม</t>
  </si>
  <si>
    <t>เจ้าพนักงานการเงินและบัญชี</t>
  </si>
  <si>
    <t>นายสมศักดิ์ สมสี</t>
  </si>
  <si>
    <t>นายช่างโยธา</t>
  </si>
  <si>
    <t>นางสาวยุพยง แจ้งเกิด</t>
  </si>
  <si>
    <t>นางสาวมณี สีสัน</t>
  </si>
  <si>
    <t>นางสาววันดี วันงาม</t>
  </si>
  <si>
    <t>นางสาวรัตนา รัตนาวดี</t>
  </si>
  <si>
    <t>นางกมลสี  งามใส</t>
  </si>
  <si>
    <t>นางสาวสุทธิ  สิทธิสม</t>
  </si>
  <si>
    <t>นิติกร</t>
  </si>
  <si>
    <t>นายใหญ่ โนนสูง</t>
  </si>
  <si>
    <t>นายเอก เอกอุ่น</t>
  </si>
  <si>
    <t>เจ้าพนักงานพัสดุ</t>
  </si>
  <si>
    <t>นายสุวัฒน์  เอื้อใจ</t>
  </si>
  <si>
    <t>นักวิชาการคอมพิวเตอร์</t>
  </si>
  <si>
    <t>นางสาวสาวิตรี  ศรีฟู้ง</t>
  </si>
  <si>
    <t>นายวีระ  งามดี</t>
  </si>
  <si>
    <t>นายอัญชี ดวงดี</t>
  </si>
  <si>
    <t>นายสมเกียรติ  ศรีสุข</t>
  </si>
  <si>
    <t>นางทรงศรี งามขำ</t>
  </si>
  <si>
    <t>นักวิชาการตรวจสอบภายใน</t>
  </si>
  <si>
    <t>นายคมสัน แก้วกล้า</t>
  </si>
  <si>
    <t>นางสาวอังสุมาริน ดีสี</t>
  </si>
  <si>
    <t>นางสาวจารุวรรณ แจ่มจรัส</t>
  </si>
  <si>
    <t>นายอภินันท์  อ่วมอัด</t>
  </si>
  <si>
    <t>นักวิชาการงานและบัญชี</t>
  </si>
  <si>
    <t>นางสาวภัทรี ศรีจันทร์</t>
  </si>
  <si>
    <t>นายอำนวย อวยชัย</t>
  </si>
  <si>
    <t>นายช่างศิป์</t>
  </si>
  <si>
    <t>นางสาวสุมนา สุมมนี</t>
  </si>
  <si>
    <t>นักวิเคราะห์นโยบายและแผน</t>
  </si>
  <si>
    <t>นางอรวรรณ คงงาม</t>
  </si>
  <si>
    <t>นายธนา เปลี่ยนดี</t>
  </si>
  <si>
    <t>นางสาวแก้วตา สีสัน</t>
  </si>
  <si>
    <t>นายบัญชา อาชาไนย</t>
  </si>
  <si>
    <t>นางจันทรา จันทนี</t>
  </si>
  <si>
    <t>นางสันธนา การงาน</t>
  </si>
  <si>
    <t>นายทระนง ใยดี</t>
  </si>
  <si>
    <t>นางสาวลักษณา จริงจัง</t>
  </si>
  <si>
    <t>นางสาวมยุรา เกษดี</t>
  </si>
  <si>
    <t>นางสุภาภรณ์ พูลเพิ่ม</t>
  </si>
  <si>
    <t>นางปราณี  ชำนาญกิจ</t>
  </si>
  <si>
    <t>นายวิทิศ แปลกแยก</t>
  </si>
  <si>
    <t>&lt;64</t>
  </si>
  <si>
    <t>ต้องปรับปรุง</t>
  </si>
  <si>
    <t>ดีเด่น</t>
  </si>
  <si>
    <t>สรุปคะแนน</t>
  </si>
  <si>
    <t>2.5 -3.0</t>
  </si>
  <si>
    <t>1.51-2.50</t>
  </si>
  <si>
    <t>1-1.50</t>
  </si>
  <si>
    <t>คะแนนเต็มร้อย</t>
  </si>
  <si>
    <t>คะแนนแบบเก่า</t>
  </si>
  <si>
    <t>คะแนนแบบใหม่</t>
  </si>
  <si>
    <t>เลื่อนเงินเดือนแบบใหม่</t>
  </si>
  <si>
    <t>ประเมินแบบเก่า เป็น</t>
  </si>
  <si>
    <t>ควรปรับปรุง</t>
  </si>
  <si>
    <t>&lt;60</t>
  </si>
  <si>
    <t>min</t>
  </si>
  <si>
    <t>max</t>
  </si>
  <si>
    <t>ดีเด่น3</t>
  </si>
  <si>
    <t>ดีเด่น4</t>
  </si>
  <si>
    <t>ดีเด่น5</t>
  </si>
  <si>
    <t>คะแนน max</t>
  </si>
  <si>
    <t>คะแนน min</t>
  </si>
  <si>
    <t>ชื่อระดับผลการประเมินย่อย</t>
  </si>
  <si>
    <t>เงินเต็มชั้น</t>
  </si>
  <si>
    <t>จำนวนคนรวม</t>
  </si>
  <si>
    <t>ใช้ไป</t>
  </si>
  <si>
    <t>ระดับผลการประเมินย่อย ที่หน่วยงานกำหนด</t>
  </si>
  <si>
    <t>คน</t>
  </si>
  <si>
    <t>คอลัมน์ F</t>
  </si>
  <si>
    <t>คอลัมน์ G</t>
  </si>
  <si>
    <t>คอลัมน์ C</t>
  </si>
  <si>
    <t>คอลัมน์ D</t>
  </si>
  <si>
    <t>การคีย์ช่วงคะแนนให้คีย์จากช่วงคะแนนน้อยไปหาช่วงคะแนนมาก</t>
  </si>
  <si>
    <t>คอลัมน์ N</t>
  </si>
  <si>
    <t>หมายเหตุ หน่วยงานสามารถคีย์ได้เอง</t>
  </si>
  <si>
    <t>คอลัมน์ A</t>
  </si>
  <si>
    <t>คอลัมน์ B</t>
  </si>
  <si>
    <t>คอลัมน์ E</t>
  </si>
  <si>
    <t>ลำดับที่ข้อมูลพนักงานราชการ</t>
  </si>
  <si>
    <t>ชื่อ - สกุล</t>
  </si>
  <si>
    <t>ชื่อตำแหน่ง</t>
  </si>
  <si>
    <t>สีที่หัวตารางมีความหมายดังนี้</t>
  </si>
  <si>
    <t>ข้อมูลที่หน่วยงานต้องคีย์ หรือนำเข้าเอง</t>
  </si>
  <si>
    <t>คำอธิบาย Sheet ข้อมูล</t>
  </si>
  <si>
    <t>คำอธิบาย Sheet ข้อมูล%การเลื่อน</t>
  </si>
  <si>
    <t>คำอธิบายการใช้งาน</t>
  </si>
  <si>
    <t>สีเขียว</t>
  </si>
  <si>
    <t>sheet คำอธิบาย</t>
  </si>
  <si>
    <t>sheet ข้อมูล</t>
  </si>
  <si>
    <t>sheet ข้อมูลหลัก</t>
  </si>
  <si>
    <t>คือ  ระดับผลการประเมินหลักตามที่ประกาศฯ คพร. กำหนด</t>
  </si>
  <si>
    <t>คือ ชื่อระดับผลการประเมินย่อยที่หน่วยงานกำหนดตามความเหมาะสม</t>
  </si>
  <si>
    <t>ระดับผลการประเมินหลักตามที่ คพร.  กำหนด</t>
  </si>
  <si>
    <t>ลำดับที่</t>
  </si>
  <si>
    <t>เลขที่
ตำแหน่ง</t>
  </si>
  <si>
    <t>ร้อยละ
ที่ได้เลื่อน</t>
  </si>
  <si>
    <t>จำนวนเงิน
ที่ได้เลื่อน</t>
  </si>
  <si>
    <t>ค่าตอบแทน
ที่ได้รับ</t>
  </si>
  <si>
    <t>ค่าตอบแทน
เต็มขั้น</t>
  </si>
  <si>
    <t>ระดับการ
ประเมิน</t>
  </si>
  <si>
    <t>จำนวนเงิน
ที่ได้เลื่อน
(ปัดเศษ)</t>
  </si>
  <si>
    <t>ร้อยละที่ใช้ในการเลื่อนเงินเดือน</t>
  </si>
  <si>
    <t>ระดับผลการประเมินหลัก
ตามที่ คพร.
กำหนด</t>
  </si>
  <si>
    <t>สีแดง</t>
  </si>
  <si>
    <t>ชื่อระดับ
ผลการประเมินหลัก</t>
  </si>
  <si>
    <t>- บริการ</t>
  </si>
  <si>
    <t>- เทคนิคทั่วไป</t>
  </si>
  <si>
    <t>- เทคนิคพิเศษ</t>
  </si>
  <si>
    <t>- บริหารทั่วไป</t>
  </si>
  <si>
    <t>- วิชาชีพเฉพาะ</t>
  </si>
  <si>
    <t>- เชี่ยวชาญเฉพาะ</t>
  </si>
  <si>
    <t>กรุณาคีย์ตามรายการด้านล้างนี้ เนื่องจากจำเป็นต้องใช้เพื่อค้นหาค่าตอบแทนเต็มขั้น ในคอลัมน์ L</t>
  </si>
  <si>
    <t>***</t>
  </si>
  <si>
    <t>- คำอธิบายรายละเอียดการต่างๆ ของไฟล์นี้</t>
  </si>
  <si>
    <t>- ข้อมูลพนักงานข้าราชการที่หน่วยงานเตรียมเพื่อคำนวนวงเงินในการเลื่อนค่าตอบแทน</t>
  </si>
  <si>
    <t>- ข้อมูล % ในการเลื่อนค่าตอบแทน คือ ข้อมูลที่หน่วยงานสามารถปรับช่วงคะแนน และ % ที่จะใช้ในการเลื่อนค่าตอบแทนในแต่ละคะแนนนั้น ๆ ได้</t>
  </si>
  <si>
    <t>- ข้อมูลช่วงคะแนนการประเมินตามประกาศฯ ที่ คพร.  กำหนดเป็นเกณฑ์ไว้ และ ตารางข้อมูลเงินเต็มขั้น (ห้ามปรับแก้ไข)</t>
  </si>
  <si>
    <t xml:space="preserve">คอลัมน์ A - G หน่วยงานต้องคีย์ หรือนำเข้าข้อมูล </t>
  </si>
  <si>
    <t>ค่าตอบแทน
ปัจจุบัน
***</t>
  </si>
  <si>
    <t>คะแนน
ประเมิน
***</t>
  </si>
  <si>
    <t>กลุ่มงาน
***</t>
  </si>
  <si>
    <r>
      <t xml:space="preserve">Sheet ข้อมูลหลัก </t>
    </r>
    <r>
      <rPr>
        <u val="single"/>
        <sz val="18"/>
        <rFont val="TH SarabunPSK"/>
        <family val="2"/>
      </rPr>
      <t>แสดงข้อมูลช่วงคะแนนการประเมินผลการปฏิบัติงานตามประกาศฯ ที่ คพร. กำหนดเป็นเกณฑ์ไว้และตารางข้อมูลค่าตอบแทนเต็มขั้น(ห้ามปรับแก้ไข)</t>
    </r>
  </si>
  <si>
    <t>sheet ข้อมูล%การเลื่อน</t>
  </si>
  <si>
    <t>ไฟล์นี้ประกอบด้วย 4 Sheet ดังนี้</t>
  </si>
  <si>
    <t>จำนวนคนรวมที่อยู่ในแต่ละช่วงคะแนน</t>
  </si>
  <si>
    <t>จำนวน
เงินรวมที่ใช้
ในการเลื่อน
แต่ละช่วงคะแนน</t>
  </si>
  <si>
    <r>
      <rPr>
        <b/>
        <u val="single"/>
        <sz val="18"/>
        <rFont val="TH SarabunPSK"/>
        <family val="2"/>
      </rPr>
      <t>ข้อควรระวัง</t>
    </r>
    <r>
      <rPr>
        <sz val="18"/>
        <rFont val="TH SarabunPSK"/>
        <family val="2"/>
      </rPr>
      <t xml:space="preserve"> ช่วงคะแนน min - max ในแต่ละระดับผลการประเมินย่อย ต้องไม่ทับซ้อน และ ขาดช่วงกัน อาจทำให้การคำนวนผิดพลาดได้ เช่น</t>
    </r>
  </si>
  <si>
    <r>
      <t>ตัวอย่างที่</t>
    </r>
    <r>
      <rPr>
        <b/>
        <u val="single"/>
        <sz val="18"/>
        <color indexed="10"/>
        <rFont val="TH SarabunPSK"/>
        <family val="2"/>
      </rPr>
      <t>ผิด</t>
    </r>
  </si>
  <si>
    <t>ชื่อกลุ่มงาน ( ใช้ในการตรวจสอบค่าตอบแทนเต็มขั้น )</t>
  </si>
  <si>
    <t>การคำนวนวงเงินการเลื่อนค่าตอบแทนพนักงานราชการ ( ณ วันที่ 1 ตุลาคม 2554 )</t>
  </si>
  <si>
    <t>คอลัมน์ที่มีการใส่สูตรการคำนวนไว้ (ห้ามปรับแก้ไข สามารถคัดลอกลงด้านล่างได้หากข้อมูลที่ต้องการคำนวนมีจำนวนมากกว่าตัวอย่าง)</t>
  </si>
  <si>
    <t>( *** คือ คอลัมน์ที่ต้องคีย์ให้ถูกต้องตามเกณฑ์ เนื่องจากเป็นคอลัมน์ที่ใช้ในการคำนวน )</t>
  </si>
  <si>
    <t>ค่าตอบแทนปัจจุบัน ( ใช้ในการคำนวนวงเงิน และค่าตอบแทนที่ได้เลื่อน )</t>
  </si>
  <si>
    <t>คะแนนประเมิน คะแนน ตั้งแต่ 1.00 - 3.00 โดยสามารถใส่เป็นทศนิยมได้ 2 ตำแหน่ง ( ใช้ในการคำนวนค่าตอบแทนที่ได้เลื่อน )</t>
  </si>
  <si>
    <t>คอลัมน์ H - M ระบบจะคำนวน ตามที่หน่วยงานกำหนดให้อัตโนมัติ หากมีจำนวนคนเกินจำนวนตามตัวอย่างให้คัดลอกสูตรลงมาเท่ากับจำนวนคนด้วย</t>
  </si>
  <si>
    <t>คะแนน min คะแนนต่ำสุดในช่วงการประเมินย่อยนั้นๆ ที่หน่วยงานกำหนด ( ใช้ในการคำนวน )</t>
  </si>
  <si>
    <t>คะแนน max คะแนนสูงสุดในช่วงการประเมินย่อยนั้นๆ ที่หน่วยงานกำหนด ( ใช้ในการคำนวน )</t>
  </si>
  <si>
    <t>คือ เปอร์เซ็นต์ที่จะใช้ในการเลื่อนค่าตอบแทนสำหรับผู้ที่ได้รับคะแนนตกอยู่ในช่วงคะแนน min - max นั้น ( ใช้ในการคำนวน )</t>
  </si>
  <si>
    <t>คะแนน min
***</t>
  </si>
  <si>
    <t>คะแนน max
***</t>
  </si>
  <si>
    <t>เปอร์เซ็นต์
ที่ใช้ในการเลื่อนค่าตอบแทน
***</t>
  </si>
  <si>
    <t>Sheet ข้อมูลหลักห้ามแก้ไข</t>
  </si>
  <si>
    <t>รายละเอียดประกาศร้อยละในการเลื่อนค่าตอบแทน                                  แบบ  3</t>
  </si>
  <si>
    <t>หมายเหตุ  ให้หน่วยงานพิจารณาดำเนินการตามแนวทางที่กำหนด</t>
  </si>
  <si>
    <t>สังกัด.................................................................................................................  กรมป่าไม้</t>
  </si>
  <si>
    <t>ชื่อ-สกุล</t>
  </si>
  <si>
    <t>แบบ 1</t>
  </si>
  <si>
    <r>
      <t xml:space="preserve">หมายเหตุ   </t>
    </r>
    <r>
      <rPr>
        <sz val="16"/>
        <rFont val="TH NiramitIT๙"/>
        <family val="0"/>
      </rPr>
      <t>ให้ดำเนินการตามขั้นตอนและคำอธิบายที่กำหนด</t>
    </r>
    <r>
      <rPr>
        <b/>
        <sz val="16"/>
        <rFont val="TH NiramitIT๙"/>
        <family val="0"/>
      </rPr>
      <t xml:space="preserve"> </t>
    </r>
  </si>
  <si>
    <t xml:space="preserve">บัญชีรายละเอียดประกอบการเลื่อนค่าตอบแทนของพนักงานราชการประจำปีงบประมาณ 2554 ( 1 ตุลาคม 2554) </t>
  </si>
  <si>
    <t xml:space="preserve">  (....................................................................)</t>
  </si>
  <si>
    <t>ผอ.สำนัก/กอง/หน่วยงานที่เรียกชื่ออย่างอื่น</t>
  </si>
  <si>
    <t>ลงนาม........................................................................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</si>
</sst>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.000"/>
    <numFmt numFmtId="193" formatCode="#,##0.00_ ;\-#,##0.00\ "/>
    <numFmt numFmtId="194" formatCode="#,##0_ ;\-#,##0\ "/>
    <numFmt numFmtId="195" formatCode="0.000%"/>
  </numFmts>
  <fonts count="94">
    <font>
      <sz val="10"/>
      <name val="Arial"/>
      <family val="0"/>
    </font>
    <font>
      <sz val="11"/>
      <color indexed="8"/>
      <name val="Tahoma"/>
      <family val="2"/>
    </font>
    <font>
      <b/>
      <sz val="14"/>
      <color indexed="48"/>
      <name val="Angsana New"/>
      <family val="1"/>
    </font>
    <font>
      <sz val="14"/>
      <color indexed="8"/>
      <name val="Angsana New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u val="single"/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u val="single"/>
      <sz val="18"/>
      <name val="TH SarabunPSK"/>
      <family val="2"/>
    </font>
    <font>
      <u val="single"/>
      <sz val="18"/>
      <name val="TH SarabunPSK"/>
      <family val="2"/>
    </font>
    <font>
      <b/>
      <u val="single"/>
      <sz val="18"/>
      <color indexed="10"/>
      <name val="TH SarabunPSK"/>
      <family val="2"/>
    </font>
    <font>
      <b/>
      <u val="single"/>
      <sz val="22"/>
      <name val="TH SarabunPSK"/>
      <family val="2"/>
    </font>
    <font>
      <sz val="22"/>
      <name val="TH SarabunPSK"/>
      <family val="2"/>
    </font>
    <font>
      <sz val="20"/>
      <name val="Arial"/>
      <family val="2"/>
    </font>
    <font>
      <b/>
      <sz val="24"/>
      <name val="TH SarabunPSK"/>
      <family val="2"/>
    </font>
    <font>
      <b/>
      <sz val="26"/>
      <name val="TH SarabunPSK"/>
      <family val="2"/>
    </font>
    <font>
      <b/>
      <sz val="18"/>
      <name val="TH NiramitIT๙"/>
      <family val="0"/>
    </font>
    <font>
      <b/>
      <sz val="16"/>
      <name val="TH NiramitIT๙"/>
      <family val="0"/>
    </font>
    <font>
      <sz val="16"/>
      <name val="TH NiramitIT๙"/>
      <family val="0"/>
    </font>
    <font>
      <sz val="16"/>
      <color indexed="8"/>
      <name val="TH NiramitIT๙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TH SarabunPSK"/>
      <family val="2"/>
    </font>
    <font>
      <b/>
      <sz val="16"/>
      <color indexed="63"/>
      <name val="TH SarabunPSK"/>
      <family val="2"/>
    </font>
    <font>
      <b/>
      <sz val="22"/>
      <color indexed="60"/>
      <name val="TH SarabunPSK"/>
      <family val="2"/>
    </font>
    <font>
      <b/>
      <sz val="18"/>
      <color indexed="8"/>
      <name val="TH SarabunPSK"/>
      <family val="2"/>
    </font>
    <font>
      <b/>
      <sz val="26"/>
      <color indexed="10"/>
      <name val="TH SarabunPSK"/>
      <family val="2"/>
    </font>
    <font>
      <b/>
      <sz val="16"/>
      <color indexed="8"/>
      <name val="TH NiramitIT๙"/>
      <family val="0"/>
    </font>
    <font>
      <b/>
      <sz val="16"/>
      <color indexed="10"/>
      <name val="TH NiramitIT๙"/>
      <family val="0"/>
    </font>
    <font>
      <sz val="16"/>
      <color indexed="30"/>
      <name val="TH NiramitIT๙"/>
      <family val="0"/>
    </font>
    <font>
      <b/>
      <sz val="24"/>
      <color indexed="8"/>
      <name val="TH SarabunPSK"/>
      <family val="0"/>
    </font>
    <font>
      <b/>
      <i/>
      <u val="single"/>
      <sz val="2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TH SarabunPSK"/>
      <family val="2"/>
    </font>
    <font>
      <b/>
      <sz val="16"/>
      <color theme="1" tint="0.15000000596046448"/>
      <name val="TH SarabunPSK"/>
      <family val="2"/>
    </font>
    <font>
      <b/>
      <sz val="22"/>
      <color rgb="FFC00000"/>
      <name val="TH SarabunPSK"/>
      <family val="2"/>
    </font>
    <font>
      <b/>
      <sz val="18"/>
      <color theme="1"/>
      <name val="TH SarabunPSK"/>
      <family val="2"/>
    </font>
    <font>
      <b/>
      <sz val="26"/>
      <color rgb="FFFF0000"/>
      <name val="TH SarabunPSK"/>
      <family val="2"/>
    </font>
    <font>
      <b/>
      <sz val="16"/>
      <color theme="1"/>
      <name val="TH NiramitIT๙"/>
      <family val="0"/>
    </font>
    <font>
      <b/>
      <sz val="16"/>
      <color rgb="FFFF0000"/>
      <name val="TH NiramitIT๙"/>
      <family val="0"/>
    </font>
    <font>
      <sz val="16"/>
      <color rgb="FF0070C0"/>
      <name val="TH NiramitIT๙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ck">
        <color rgb="FFFFC000"/>
      </left>
      <right>
        <color indexed="63"/>
      </right>
      <top style="thick">
        <color rgb="FFFFC000"/>
      </top>
      <bottom>
        <color indexed="63"/>
      </bottom>
    </border>
    <border>
      <left>
        <color indexed="63"/>
      </left>
      <right>
        <color indexed="63"/>
      </right>
      <top style="thick">
        <color rgb="FFFFC000"/>
      </top>
      <bottom>
        <color indexed="63"/>
      </bottom>
    </border>
    <border>
      <left>
        <color indexed="63"/>
      </left>
      <right style="thick">
        <color rgb="FFFFC000"/>
      </right>
      <top style="thick">
        <color rgb="FFFFC000"/>
      </top>
      <bottom>
        <color indexed="63"/>
      </bottom>
    </border>
    <border>
      <left style="thick">
        <color rgb="FFFFC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C000"/>
      </right>
      <top>
        <color indexed="63"/>
      </top>
      <bottom>
        <color indexed="63"/>
      </bottom>
    </border>
    <border>
      <left style="thick">
        <color rgb="FFFFC000"/>
      </left>
      <right>
        <color indexed="63"/>
      </right>
      <top>
        <color indexed="63"/>
      </top>
      <bottom style="thick">
        <color rgb="FFFFC000"/>
      </bottom>
    </border>
    <border>
      <left>
        <color indexed="63"/>
      </left>
      <right>
        <color indexed="63"/>
      </right>
      <top>
        <color indexed="63"/>
      </top>
      <bottom style="thick">
        <color rgb="FFFFC000"/>
      </bottom>
    </border>
    <border>
      <left>
        <color indexed="63"/>
      </left>
      <right style="thick">
        <color rgb="FFFFC000"/>
      </right>
      <top>
        <color indexed="63"/>
      </top>
      <bottom style="thick">
        <color rgb="FFFFC000"/>
      </bottom>
    </border>
    <border>
      <left style="thin">
        <color rgb="FF5F5F5F"/>
      </left>
      <right style="thin">
        <color rgb="FF5F5F5F"/>
      </right>
      <top style="thin">
        <color theme="1" tint="0.49998000264167786"/>
      </top>
      <bottom style="thin">
        <color rgb="FF5F5F5F"/>
      </bottom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rgb="FF5F5F5F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94"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91" fontId="0" fillId="0" borderId="12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191" fontId="0" fillId="0" borderId="0" xfId="0" applyNumberFormat="1" applyFill="1" applyAlignment="1">
      <alignment/>
    </xf>
    <xf numFmtId="43" fontId="0" fillId="0" borderId="12" xfId="42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10" fontId="0" fillId="0" borderId="12" xfId="59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43" fontId="4" fillId="0" borderId="0" xfId="42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43" fontId="5" fillId="35" borderId="0" xfId="42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10" xfId="0" applyFont="1" applyFill="1" applyBorder="1" applyAlignment="1">
      <alignment horizontal="center"/>
    </xf>
    <xf numFmtId="0" fontId="83" fillId="0" borderId="11" xfId="0" applyFont="1" applyFill="1" applyBorder="1" applyAlignment="1">
      <alignment horizontal="center"/>
    </xf>
    <xf numFmtId="191" fontId="82" fillId="0" borderId="12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191" fontId="0" fillId="0" borderId="12" xfId="42" applyNumberFormat="1" applyFont="1" applyFill="1" applyBorder="1" applyAlignment="1">
      <alignment/>
    </xf>
    <xf numFmtId="10" fontId="0" fillId="0" borderId="12" xfId="59" applyNumberFormat="1" applyFont="1" applyFill="1" applyBorder="1" applyAlignment="1">
      <alignment/>
    </xf>
    <xf numFmtId="43" fontId="0" fillId="0" borderId="12" xfId="42" applyNumberFormat="1" applyFont="1" applyFill="1" applyBorder="1" applyAlignment="1">
      <alignment/>
    </xf>
    <xf numFmtId="191" fontId="4" fillId="0" borderId="12" xfId="42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10" fontId="0" fillId="35" borderId="12" xfId="59" applyNumberFormat="1" applyFont="1" applyFill="1" applyBorder="1" applyAlignment="1">
      <alignment/>
    </xf>
    <xf numFmtId="9" fontId="5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191" fontId="0" fillId="0" borderId="13" xfId="42" applyNumberFormat="1" applyFont="1" applyFill="1" applyBorder="1" applyAlignment="1">
      <alignment/>
    </xf>
    <xf numFmtId="191" fontId="0" fillId="0" borderId="0" xfId="42" applyNumberFormat="1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1" fontId="0" fillId="0" borderId="12" xfId="42" applyNumberFormat="1" applyFon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91" fontId="0" fillId="0" borderId="12" xfId="42" applyNumberFormat="1" applyFont="1" applyFill="1" applyBorder="1" applyAlignment="1">
      <alignment/>
    </xf>
    <xf numFmtId="191" fontId="0" fillId="0" borderId="14" xfId="42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191" fontId="0" fillId="0" borderId="10" xfId="42" applyNumberFormat="1" applyFont="1" applyFill="1" applyBorder="1" applyAlignment="1">
      <alignment horizontal="center"/>
    </xf>
    <xf numFmtId="191" fontId="0" fillId="0" borderId="15" xfId="0" applyNumberFormat="1" applyFill="1" applyBorder="1" applyAlignment="1">
      <alignment horizontal="center"/>
    </xf>
    <xf numFmtId="191" fontId="4" fillId="0" borderId="15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3" xfId="0" applyFill="1" applyBorder="1" applyAlignment="1">
      <alignment/>
    </xf>
    <xf numFmtId="10" fontId="0" fillId="0" borderId="13" xfId="59" applyNumberFormat="1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191" fontId="0" fillId="0" borderId="12" xfId="42" applyNumberFormat="1" applyFont="1" applyFill="1" applyBorder="1" applyAlignment="1">
      <alignment horizontal="center"/>
    </xf>
    <xf numFmtId="0" fontId="84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ill="1" applyAlignment="1">
      <alignment/>
    </xf>
    <xf numFmtId="0" fontId="12" fillId="36" borderId="0" xfId="0" applyFont="1" applyFill="1" applyAlignment="1">
      <alignment/>
    </xf>
    <xf numFmtId="0" fontId="12" fillId="36" borderId="0" xfId="0" applyFont="1" applyFill="1" applyAlignment="1">
      <alignment horizontal="center" vertical="top" wrapText="1"/>
    </xf>
    <xf numFmtId="2" fontId="12" fillId="36" borderId="0" xfId="0" applyNumberFormat="1" applyFont="1" applyFill="1" applyAlignment="1">
      <alignment/>
    </xf>
    <xf numFmtId="2" fontId="14" fillId="36" borderId="0" xfId="0" applyNumberFormat="1" applyFont="1" applyFill="1" applyAlignment="1">
      <alignment/>
    </xf>
    <xf numFmtId="0" fontId="85" fillId="9" borderId="17" xfId="0" applyFont="1" applyFill="1" applyBorder="1" applyAlignment="1">
      <alignment horizontal="center" vertical="top" wrapText="1"/>
    </xf>
    <xf numFmtId="2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2" fontId="12" fillId="36" borderId="17" xfId="0" applyNumberFormat="1" applyFont="1" applyFill="1" applyBorder="1" applyAlignment="1">
      <alignment horizontal="left"/>
    </xf>
    <xf numFmtId="3" fontId="12" fillId="36" borderId="17" xfId="0" applyNumberFormat="1" applyFont="1" applyFill="1" applyBorder="1" applyAlignment="1">
      <alignment horizontal="center"/>
    </xf>
    <xf numFmtId="0" fontId="86" fillId="0" borderId="17" xfId="0" applyFont="1" applyFill="1" applyBorder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/>
      <protection/>
    </xf>
    <xf numFmtId="49" fontId="14" fillId="36" borderId="0" xfId="0" applyNumberFormat="1" applyFont="1" applyFill="1" applyAlignment="1" applyProtection="1">
      <alignment/>
      <protection/>
    </xf>
    <xf numFmtId="1" fontId="14" fillId="36" borderId="0" xfId="0" applyNumberFormat="1" applyFont="1" applyFill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85" fillId="16" borderId="17" xfId="0" applyFont="1" applyFill="1" applyBorder="1" applyAlignment="1" applyProtection="1">
      <alignment horizontal="center" vertical="top" wrapText="1"/>
      <protection/>
    </xf>
    <xf numFmtId="0" fontId="85" fillId="9" borderId="17" xfId="0" applyFont="1" applyFill="1" applyBorder="1" applyAlignment="1" applyProtection="1">
      <alignment horizontal="center" vertical="top" wrapText="1"/>
      <protection/>
    </xf>
    <xf numFmtId="0" fontId="12" fillId="36" borderId="0" xfId="0" applyFont="1" applyFill="1" applyAlignment="1" applyProtection="1">
      <alignment horizontal="center" vertical="top" wrapText="1"/>
      <protection/>
    </xf>
    <xf numFmtId="49" fontId="12" fillId="36" borderId="0" xfId="0" applyNumberFormat="1" applyFont="1" applyFill="1" applyAlignment="1" applyProtection="1">
      <alignment horizontal="center" vertical="top" wrapText="1"/>
      <protection/>
    </xf>
    <xf numFmtId="2" fontId="87" fillId="0" borderId="17" xfId="0" applyNumberFormat="1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10" fontId="87" fillId="0" borderId="17" xfId="59" applyNumberFormat="1" applyFont="1" applyFill="1" applyBorder="1" applyAlignment="1" applyProtection="1">
      <alignment horizontal="center"/>
      <protection/>
    </xf>
    <xf numFmtId="4" fontId="86" fillId="0" borderId="17" xfId="0" applyNumberFormat="1" applyFont="1" applyFill="1" applyBorder="1" applyAlignment="1" applyProtection="1">
      <alignment horizontal="center"/>
      <protection/>
    </xf>
    <xf numFmtId="49" fontId="12" fillId="36" borderId="0" xfId="0" applyNumberFormat="1" applyFont="1" applyFill="1" applyAlignment="1" applyProtection="1">
      <alignment/>
      <protection/>
    </xf>
    <xf numFmtId="4" fontId="12" fillId="36" borderId="0" xfId="0" applyNumberFormat="1" applyFont="1" applyFill="1" applyAlignment="1" applyProtection="1">
      <alignment/>
      <protection/>
    </xf>
    <xf numFmtId="4" fontId="13" fillId="36" borderId="0" xfId="0" applyNumberFormat="1" applyFont="1" applyFill="1" applyAlignment="1" applyProtection="1">
      <alignment/>
      <protection/>
    </xf>
    <xf numFmtId="2" fontId="12" fillId="36" borderId="0" xfId="0" applyNumberFormat="1" applyFont="1" applyFill="1" applyAlignment="1" applyProtection="1">
      <alignment horizontal="center"/>
      <protection/>
    </xf>
    <xf numFmtId="1" fontId="12" fillId="36" borderId="0" xfId="0" applyNumberFormat="1" applyFont="1" applyFill="1" applyAlignment="1" applyProtection="1">
      <alignment/>
      <protection/>
    </xf>
    <xf numFmtId="10" fontId="12" fillId="36" borderId="0" xfId="0" applyNumberFormat="1" applyFont="1" applyFill="1" applyAlignment="1" applyProtection="1">
      <alignment horizontal="center"/>
      <protection/>
    </xf>
    <xf numFmtId="49" fontId="12" fillId="36" borderId="0" xfId="0" applyNumberFormat="1" applyFont="1" applyFill="1" applyAlignment="1">
      <alignment/>
    </xf>
    <xf numFmtId="49" fontId="15" fillId="36" borderId="0" xfId="0" applyNumberFormat="1" applyFont="1" applyFill="1" applyAlignment="1">
      <alignment/>
    </xf>
    <xf numFmtId="49" fontId="88" fillId="16" borderId="17" xfId="0" applyNumberFormat="1" applyFont="1" applyFill="1" applyBorder="1" applyAlignment="1">
      <alignment horizontal="center" vertical="top" wrapText="1"/>
    </xf>
    <xf numFmtId="49" fontId="16" fillId="36" borderId="0" xfId="0" applyNumberFormat="1" applyFont="1" applyFill="1" applyAlignment="1">
      <alignment/>
    </xf>
    <xf numFmtId="49" fontId="88" fillId="9" borderId="17" xfId="0" applyNumberFormat="1" applyFont="1" applyFill="1" applyBorder="1" applyAlignment="1">
      <alignment horizontal="center" vertical="top" wrapText="1"/>
    </xf>
    <xf numFmtId="49" fontId="17" fillId="36" borderId="0" xfId="0" applyNumberFormat="1" applyFont="1" applyFill="1" applyAlignment="1">
      <alignment horizontal="left"/>
    </xf>
    <xf numFmtId="49" fontId="18" fillId="36" borderId="0" xfId="0" applyNumberFormat="1" applyFont="1" applyFill="1" applyAlignment="1">
      <alignment horizontal="right"/>
    </xf>
    <xf numFmtId="49" fontId="18" fillId="36" borderId="0" xfId="0" applyNumberFormat="1" applyFont="1" applyFill="1" applyAlignment="1">
      <alignment/>
    </xf>
    <xf numFmtId="49" fontId="17" fillId="36" borderId="0" xfId="0" applyNumberFormat="1" applyFont="1" applyFill="1" applyAlignment="1">
      <alignment/>
    </xf>
    <xf numFmtId="49" fontId="17" fillId="36" borderId="0" xfId="0" applyNumberFormat="1" applyFont="1" applyFill="1" applyAlignment="1">
      <alignment horizontal="right"/>
    </xf>
    <xf numFmtId="0" fontId="18" fillId="36" borderId="0" xfId="0" applyNumberFormat="1" applyFont="1" applyFill="1" applyAlignment="1">
      <alignment horizontal="right"/>
    </xf>
    <xf numFmtId="49" fontId="21" fillId="36" borderId="0" xfId="0" applyNumberFormat="1" applyFont="1" applyFill="1" applyAlignment="1">
      <alignment/>
    </xf>
    <xf numFmtId="49" fontId="22" fillId="36" borderId="0" xfId="0" applyNumberFormat="1" applyFont="1" applyFill="1" applyAlignment="1">
      <alignment/>
    </xf>
    <xf numFmtId="0" fontId="14" fillId="36" borderId="18" xfId="0" applyFont="1" applyFill="1" applyBorder="1" applyAlignment="1">
      <alignment horizontal="right" vertical="center"/>
    </xf>
    <xf numFmtId="194" fontId="14" fillId="36" borderId="19" xfId="0" applyNumberFormat="1" applyFont="1" applyFill="1" applyBorder="1" applyAlignment="1">
      <alignment horizontal="right" vertical="center"/>
    </xf>
    <xf numFmtId="0" fontId="14" fillId="36" borderId="20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right" vertical="center"/>
    </xf>
    <xf numFmtId="193" fontId="14" fillId="36" borderId="0" xfId="0" applyNumberFormat="1" applyFont="1" applyFill="1" applyBorder="1" applyAlignment="1">
      <alignment horizontal="right" vertical="center"/>
    </xf>
    <xf numFmtId="0" fontId="14" fillId="36" borderId="22" xfId="0" applyFont="1" applyFill="1" applyBorder="1" applyAlignment="1">
      <alignment horizontal="center" vertical="center"/>
    </xf>
    <xf numFmtId="9" fontId="14" fillId="36" borderId="0" xfId="0" applyNumberFormat="1" applyFont="1" applyFill="1" applyBorder="1" applyAlignment="1">
      <alignment horizontal="right" vertical="center"/>
    </xf>
    <xf numFmtId="4" fontId="14" fillId="36" borderId="0" xfId="42" applyNumberFormat="1" applyFont="1" applyFill="1" applyBorder="1" applyAlignment="1">
      <alignment horizontal="right" vertical="center"/>
    </xf>
    <xf numFmtId="43" fontId="14" fillId="36" borderId="21" xfId="0" applyNumberFormat="1" applyFont="1" applyFill="1" applyBorder="1" applyAlignment="1">
      <alignment horizontal="right" vertical="center"/>
    </xf>
    <xf numFmtId="4" fontId="14" fillId="36" borderId="0" xfId="0" applyNumberFormat="1" applyFont="1" applyFill="1" applyBorder="1" applyAlignment="1">
      <alignment horizontal="right" vertical="center"/>
    </xf>
    <xf numFmtId="0" fontId="14" fillId="36" borderId="23" xfId="0" applyFont="1" applyFill="1" applyBorder="1" applyAlignment="1">
      <alignment horizontal="right" vertical="center"/>
    </xf>
    <xf numFmtId="4" fontId="14" fillId="36" borderId="24" xfId="42" applyNumberFormat="1" applyFont="1" applyFill="1" applyBorder="1" applyAlignment="1">
      <alignment horizontal="right" vertical="center"/>
    </xf>
    <xf numFmtId="0" fontId="14" fillId="36" borderId="25" xfId="0" applyFont="1" applyFill="1" applyBorder="1" applyAlignment="1">
      <alignment horizontal="center" vertical="center"/>
    </xf>
    <xf numFmtId="0" fontId="23" fillId="36" borderId="0" xfId="0" applyFont="1" applyFill="1" applyAlignment="1">
      <alignment/>
    </xf>
    <xf numFmtId="2" fontId="89" fillId="36" borderId="0" xfId="0" applyNumberFormat="1" applyFont="1" applyFill="1" applyAlignment="1">
      <alignment horizontal="center"/>
    </xf>
    <xf numFmtId="2" fontId="89" fillId="36" borderId="0" xfId="0" applyNumberFormat="1" applyFont="1" applyFill="1" applyAlignment="1">
      <alignment horizontal="left"/>
    </xf>
    <xf numFmtId="2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1" fontId="24" fillId="0" borderId="0" xfId="0" applyNumberFormat="1" applyFont="1" applyFill="1" applyAlignment="1" applyProtection="1">
      <alignment horizontal="center"/>
      <protection/>
    </xf>
    <xf numFmtId="0" fontId="90" fillId="16" borderId="17" xfId="0" applyFont="1" applyFill="1" applyBorder="1" applyAlignment="1">
      <alignment horizontal="center" vertical="top" wrapText="1"/>
    </xf>
    <xf numFmtId="0" fontId="90" fillId="9" borderId="17" xfId="0" applyFont="1" applyFill="1" applyBorder="1" applyAlignment="1">
      <alignment horizontal="center" vertical="top" wrapText="1"/>
    </xf>
    <xf numFmtId="0" fontId="28" fillId="36" borderId="0" xfId="0" applyFont="1" applyFill="1" applyAlignment="1">
      <alignment/>
    </xf>
    <xf numFmtId="0" fontId="27" fillId="36" borderId="0" xfId="0" applyFont="1" applyFill="1" applyAlignment="1">
      <alignment horizontal="center"/>
    </xf>
    <xf numFmtId="0" fontId="28" fillId="36" borderId="0" xfId="0" applyFont="1" applyFill="1" applyAlignment="1">
      <alignment horizontal="center" vertical="top"/>
    </xf>
    <xf numFmtId="0" fontId="29" fillId="34" borderId="26" xfId="0" applyFont="1" applyFill="1" applyBorder="1" applyAlignment="1">
      <alignment horizontal="center"/>
    </xf>
    <xf numFmtId="0" fontId="29" fillId="34" borderId="26" xfId="0" applyFont="1" applyFill="1" applyBorder="1" applyAlignment="1">
      <alignment horizontal="left"/>
    </xf>
    <xf numFmtId="191" fontId="28" fillId="0" borderId="26" xfId="42" applyNumberFormat="1" applyFont="1" applyFill="1" applyBorder="1" applyAlignment="1">
      <alignment/>
    </xf>
    <xf numFmtId="4" fontId="27" fillId="0" borderId="26" xfId="42" applyNumberFormat="1" applyFont="1" applyFill="1" applyBorder="1" applyAlignment="1">
      <alignment horizontal="center"/>
    </xf>
    <xf numFmtId="10" fontId="28" fillId="0" borderId="26" xfId="59" applyNumberFormat="1" applyFont="1" applyFill="1" applyBorder="1" applyAlignment="1">
      <alignment/>
    </xf>
    <xf numFmtId="43" fontId="28" fillId="0" borderId="26" xfId="42" applyNumberFormat="1" applyFont="1" applyFill="1" applyBorder="1" applyAlignment="1">
      <alignment/>
    </xf>
    <xf numFmtId="191" fontId="28" fillId="0" borderId="26" xfId="42" applyNumberFormat="1" applyFont="1" applyFill="1" applyBorder="1" applyAlignment="1">
      <alignment/>
    </xf>
    <xf numFmtId="0" fontId="28" fillId="0" borderId="26" xfId="0" applyFont="1" applyFill="1" applyBorder="1" applyAlignment="1">
      <alignment horizontal="center"/>
    </xf>
    <xf numFmtId="0" fontId="28" fillId="0" borderId="26" xfId="0" applyFont="1" applyFill="1" applyBorder="1" applyAlignment="1">
      <alignment/>
    </xf>
    <xf numFmtId="0" fontId="29" fillId="34" borderId="27" xfId="0" applyFont="1" applyFill="1" applyBorder="1" applyAlignment="1">
      <alignment horizontal="center"/>
    </xf>
    <xf numFmtId="0" fontId="29" fillId="34" borderId="27" xfId="0" applyFont="1" applyFill="1" applyBorder="1" applyAlignment="1">
      <alignment horizontal="left"/>
    </xf>
    <xf numFmtId="191" fontId="28" fillId="0" borderId="27" xfId="42" applyNumberFormat="1" applyFont="1" applyFill="1" applyBorder="1" applyAlignment="1">
      <alignment horizontal="center"/>
    </xf>
    <xf numFmtId="4" fontId="27" fillId="0" borderId="27" xfId="42" applyNumberFormat="1" applyFont="1" applyFill="1" applyBorder="1" applyAlignment="1">
      <alignment horizontal="center"/>
    </xf>
    <xf numFmtId="10" fontId="28" fillId="0" borderId="27" xfId="59" applyNumberFormat="1" applyFont="1" applyFill="1" applyBorder="1" applyAlignment="1">
      <alignment/>
    </xf>
    <xf numFmtId="43" fontId="28" fillId="0" borderId="27" xfId="42" applyNumberFormat="1" applyFont="1" applyFill="1" applyBorder="1" applyAlignment="1">
      <alignment/>
    </xf>
    <xf numFmtId="191" fontId="28" fillId="0" borderId="27" xfId="42" applyNumberFormat="1" applyFont="1" applyFill="1" applyBorder="1" applyAlignment="1">
      <alignment/>
    </xf>
    <xf numFmtId="0" fontId="28" fillId="0" borderId="27" xfId="0" applyFont="1" applyFill="1" applyBorder="1" applyAlignment="1">
      <alignment horizontal="center"/>
    </xf>
    <xf numFmtId="0" fontId="28" fillId="0" borderId="27" xfId="0" applyFont="1" applyFill="1" applyBorder="1" applyAlignment="1">
      <alignment/>
    </xf>
    <xf numFmtId="0" fontId="29" fillId="34" borderId="27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left" vertical="center"/>
    </xf>
    <xf numFmtId="0" fontId="29" fillId="34" borderId="27" xfId="0" applyFont="1" applyFill="1" applyBorder="1" applyAlignment="1">
      <alignment horizontal="left" vertical="center" wrapText="1"/>
    </xf>
    <xf numFmtId="191" fontId="28" fillId="0" borderId="27" xfId="42" applyNumberFormat="1" applyFont="1" applyFill="1" applyBorder="1" applyAlignment="1">
      <alignment horizontal="center" vertical="center"/>
    </xf>
    <xf numFmtId="4" fontId="27" fillId="0" borderId="27" xfId="42" applyNumberFormat="1" applyFont="1" applyFill="1" applyBorder="1" applyAlignment="1">
      <alignment horizontal="center" vertical="center"/>
    </xf>
    <xf numFmtId="10" fontId="28" fillId="0" borderId="27" xfId="59" applyNumberFormat="1" applyFont="1" applyFill="1" applyBorder="1" applyAlignment="1">
      <alignment vertical="center"/>
    </xf>
    <xf numFmtId="43" fontId="28" fillId="0" borderId="27" xfId="42" applyNumberFormat="1" applyFont="1" applyFill="1" applyBorder="1" applyAlignment="1">
      <alignment vertical="center"/>
    </xf>
    <xf numFmtId="191" fontId="28" fillId="0" borderId="27" xfId="42" applyNumberFormat="1" applyFont="1" applyFill="1" applyBorder="1" applyAlignment="1">
      <alignment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vertical="center"/>
    </xf>
    <xf numFmtId="4" fontId="91" fillId="0" borderId="27" xfId="42" applyNumberFormat="1" applyFont="1" applyFill="1" applyBorder="1" applyAlignment="1">
      <alignment horizontal="center"/>
    </xf>
    <xf numFmtId="0" fontId="28" fillId="34" borderId="27" xfId="0" applyFont="1" applyFill="1" applyBorder="1" applyAlignment="1">
      <alignment horizontal="left"/>
    </xf>
    <xf numFmtId="0" fontId="28" fillId="34" borderId="27" xfId="0" applyFont="1" applyFill="1" applyBorder="1" applyAlignment="1">
      <alignment horizontal="center"/>
    </xf>
    <xf numFmtId="0" fontId="92" fillId="36" borderId="0" xfId="0" applyFont="1" applyFill="1" applyAlignment="1">
      <alignment/>
    </xf>
    <xf numFmtId="0" fontId="28" fillId="0" borderId="0" xfId="0" applyFont="1" applyFill="1" applyBorder="1" applyAlignment="1">
      <alignment/>
    </xf>
    <xf numFmtId="191" fontId="28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10" fontId="28" fillId="0" borderId="0" xfId="59" applyNumberFormat="1" applyFont="1" applyFill="1" applyBorder="1" applyAlignment="1">
      <alignment/>
    </xf>
    <xf numFmtId="43" fontId="28" fillId="0" borderId="0" xfId="42" applyNumberFormat="1" applyFont="1" applyFill="1" applyBorder="1" applyAlignment="1">
      <alignment/>
    </xf>
    <xf numFmtId="191" fontId="28" fillId="0" borderId="0" xfId="42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4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right"/>
    </xf>
    <xf numFmtId="191" fontId="28" fillId="0" borderId="0" xfId="42" applyNumberFormat="1" applyFont="1" applyFill="1" applyBorder="1" applyAlignment="1">
      <alignment horizontal="center"/>
    </xf>
    <xf numFmtId="4" fontId="27" fillId="0" borderId="0" xfId="42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17" fillId="36" borderId="0" xfId="0" applyNumberFormat="1" applyFont="1" applyFill="1" applyAlignment="1">
      <alignment horizontal="left"/>
    </xf>
    <xf numFmtId="0" fontId="26" fillId="0" borderId="28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2" fontId="14" fillId="0" borderId="0" xfId="0" applyNumberFormat="1" applyFont="1" applyFill="1" applyAlignment="1" applyProtection="1">
      <alignment horizontal="left"/>
      <protection/>
    </xf>
    <xf numFmtId="2" fontId="25" fillId="36" borderId="0" xfId="0" applyNumberFormat="1" applyFont="1" applyFill="1" applyAlignment="1" applyProtection="1">
      <alignment horizontal="center"/>
      <protection/>
    </xf>
    <xf numFmtId="0" fontId="14" fillId="36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40</xdr:row>
      <xdr:rowOff>257175</xdr:rowOff>
    </xdr:from>
    <xdr:to>
      <xdr:col>7</xdr:col>
      <xdr:colOff>381000</xdr:colOff>
      <xdr:row>53</xdr:row>
      <xdr:rowOff>9525</xdr:rowOff>
    </xdr:to>
    <xdr:grpSp>
      <xdr:nvGrpSpPr>
        <xdr:cNvPr id="1" name="Group 8"/>
        <xdr:cNvGrpSpPr>
          <a:grpSpLocks/>
        </xdr:cNvGrpSpPr>
      </xdr:nvGrpSpPr>
      <xdr:grpSpPr>
        <a:xfrm>
          <a:off x="1857375" y="11801475"/>
          <a:ext cx="3552825" cy="3762375"/>
          <a:chOff x="1219200" y="12262991"/>
          <a:chExt cx="3371850" cy="3701605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19200" y="12262991"/>
            <a:ext cx="3248777" cy="37016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5"/>
          <xdr:cNvSpPr txBox="1">
            <a:spLocks noChangeArrowheads="1"/>
          </xdr:cNvSpPr>
        </xdr:nvSpPr>
        <xdr:spPr>
          <a:xfrm>
            <a:off x="1219200" y="14376607"/>
            <a:ext cx="3371850" cy="546912"/>
          </a:xfrm>
          <a:prstGeom prst="rect">
            <a:avLst/>
          </a:prstGeom>
          <a:solidFill>
            <a:srgbClr val="F2DCDB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ช่วงคะแนนทับซ้อนกัน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ที่ ดี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กับ ดี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</a:p>
        </xdr:txBody>
      </xdr:sp>
    </xdr:grpSp>
    <xdr:clientData/>
  </xdr:twoCellAnchor>
  <xdr:twoCellAnchor>
    <xdr:from>
      <xdr:col>8</xdr:col>
      <xdr:colOff>533400</xdr:colOff>
      <xdr:row>40</xdr:row>
      <xdr:rowOff>276225</xdr:rowOff>
    </xdr:from>
    <xdr:to>
      <xdr:col>16</xdr:col>
      <xdr:colOff>276225</xdr:colOff>
      <xdr:row>53</xdr:row>
      <xdr:rowOff>47625</xdr:rowOff>
    </xdr:to>
    <xdr:grpSp>
      <xdr:nvGrpSpPr>
        <xdr:cNvPr id="4" name="Group 7"/>
        <xdr:cNvGrpSpPr>
          <a:grpSpLocks/>
        </xdr:cNvGrpSpPr>
      </xdr:nvGrpSpPr>
      <xdr:grpSpPr>
        <a:xfrm>
          <a:off x="6172200" y="11820525"/>
          <a:ext cx="4743450" cy="3781425"/>
          <a:chOff x="5353050" y="12268201"/>
          <a:chExt cx="4743450" cy="3733799"/>
        </a:xfrm>
        <a:solidFill>
          <a:srgbClr val="FFFFFF"/>
        </a:solidFill>
      </xdr:grpSpPr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53050" y="12268201"/>
            <a:ext cx="3353619" cy="373379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6"/>
          <xdr:cNvSpPr txBox="1">
            <a:spLocks noChangeArrowheads="1"/>
          </xdr:cNvSpPr>
        </xdr:nvSpPr>
        <xdr:spPr>
          <a:xfrm>
            <a:off x="5353050" y="14414202"/>
            <a:ext cx="4743450" cy="1373105"/>
          </a:xfrm>
          <a:prstGeom prst="rect">
            <a:avLst/>
          </a:prstGeom>
          <a:solidFill>
            <a:srgbClr val="F2DCDB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ช่วงคะแนนขาดช่วงกัน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ที่ ดี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กับ ดี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จากตัวอย่าง หากที่ผู้ที่ได้คะแนนประเมิน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2.05  
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จะไม่ได้นำมาคำนวณ เพราะไม่มีช่วงคะแนนกำหนดไว้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3</xdr:row>
      <xdr:rowOff>66675</xdr:rowOff>
    </xdr:from>
    <xdr:to>
      <xdr:col>9</xdr:col>
      <xdr:colOff>1323975</xdr:colOff>
      <xdr:row>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5657850" y="1905000"/>
          <a:ext cx="1238250" cy="44767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1" u="sng" baseline="0">
              <a:solidFill>
                <a:srgbClr val="000000"/>
              </a:solidFill>
            </a:rPr>
            <a:t>ข้อมูลสรุป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="85" zoomScaleNormal="85" zoomScalePageLayoutView="0" workbookViewId="0" topLeftCell="E1">
      <selection activeCell="G51" sqref="G51"/>
    </sheetView>
  </sheetViews>
  <sheetFormatPr defaultColWidth="9.140625" defaultRowHeight="12.75"/>
  <cols>
    <col min="1" max="1" width="9.28125" style="0" customWidth="1"/>
    <col min="2" max="2" width="13.28125" style="0" customWidth="1"/>
    <col min="3" max="3" width="24.140625" style="0" customWidth="1"/>
    <col min="4" max="4" width="22.28125" style="0" customWidth="1"/>
    <col min="5" max="5" width="14.140625" style="0" customWidth="1"/>
    <col min="6" max="6" width="12.57421875" style="48" customWidth="1"/>
    <col min="7" max="7" width="11.8515625" style="24" customWidth="1"/>
    <col min="8" max="8" width="12.140625" style="0" customWidth="1"/>
    <col min="9" max="9" width="11.7109375" style="0" customWidth="1"/>
    <col min="10" max="10" width="9.8515625" style="0" bestFit="1" customWidth="1"/>
    <col min="11" max="11" width="13.7109375" style="0" customWidth="1"/>
    <col min="12" max="12" width="12.7109375" style="0" customWidth="1"/>
    <col min="13" max="13" width="9.28125" style="0" customWidth="1"/>
    <col min="14" max="14" width="10.28125" style="0" customWidth="1"/>
    <col min="15" max="15" width="5.140625" style="0" customWidth="1"/>
    <col min="16" max="16" width="4.8515625" style="0" customWidth="1"/>
    <col min="17" max="17" width="7.57421875" style="0" customWidth="1"/>
    <col min="18" max="18" width="9.8515625" style="0" customWidth="1"/>
    <col min="21" max="21" width="14.421875" style="0" customWidth="1"/>
    <col min="22" max="22" width="9.140625" style="0" customWidth="1"/>
  </cols>
  <sheetData>
    <row r="1" spans="1:14" s="10" customFormat="1" ht="24" customHeight="1" thickBot="1">
      <c r="A1" s="10" t="s">
        <v>18</v>
      </c>
      <c r="B1" s="40">
        <v>0.04</v>
      </c>
      <c r="C1" s="10" t="s">
        <v>42</v>
      </c>
      <c r="D1" s="57">
        <v>437560</v>
      </c>
      <c r="E1" s="10" t="s">
        <v>19</v>
      </c>
      <c r="F1" s="47" t="s">
        <v>18</v>
      </c>
      <c r="G1" s="19">
        <f>D1*$B$1</f>
        <v>17502.4</v>
      </c>
      <c r="H1" s="23" t="s">
        <v>19</v>
      </c>
      <c r="I1" s="21">
        <v>17370</v>
      </c>
      <c r="J1" s="10" t="s">
        <v>19</v>
      </c>
      <c r="K1" s="10" t="s">
        <v>28</v>
      </c>
      <c r="L1" s="22">
        <f>G1-I1</f>
        <v>132.40000000000146</v>
      </c>
      <c r="N1" s="20" t="s">
        <v>19</v>
      </c>
    </row>
    <row r="2" spans="10:17" ht="22.5" customHeight="1">
      <c r="J2" s="5" t="s">
        <v>25</v>
      </c>
      <c r="Q2" s="18" t="s">
        <v>20</v>
      </c>
    </row>
    <row r="3" spans="1:21" ht="21">
      <c r="A3" s="1" t="s">
        <v>0</v>
      </c>
      <c r="B3" s="184" t="s">
        <v>40</v>
      </c>
      <c r="C3" s="1" t="s">
        <v>1</v>
      </c>
      <c r="D3" s="186" t="s">
        <v>6</v>
      </c>
      <c r="E3" s="186" t="s">
        <v>41</v>
      </c>
      <c r="F3" s="6" t="s">
        <v>14</v>
      </c>
      <c r="G3" s="25" t="s">
        <v>21</v>
      </c>
      <c r="H3" s="6" t="s">
        <v>16</v>
      </c>
      <c r="I3" s="6" t="s">
        <v>2</v>
      </c>
      <c r="J3" s="13" t="s">
        <v>2</v>
      </c>
      <c r="K3" s="6" t="s">
        <v>14</v>
      </c>
      <c r="L3" s="6" t="s">
        <v>14</v>
      </c>
      <c r="M3" s="6" t="s">
        <v>26</v>
      </c>
      <c r="N3" s="6" t="s">
        <v>4</v>
      </c>
      <c r="Q3" s="17" t="s">
        <v>21</v>
      </c>
      <c r="R3" s="17" t="s">
        <v>22</v>
      </c>
      <c r="S3" s="17" t="s">
        <v>3</v>
      </c>
      <c r="U3" s="18" t="s">
        <v>43</v>
      </c>
    </row>
    <row r="4" spans="1:22" ht="21">
      <c r="A4" s="2" t="s">
        <v>5</v>
      </c>
      <c r="B4" s="185"/>
      <c r="C4" s="2"/>
      <c r="D4" s="187"/>
      <c r="E4" s="187"/>
      <c r="F4" s="7" t="s">
        <v>13</v>
      </c>
      <c r="G4" s="26" t="s">
        <v>27</v>
      </c>
      <c r="H4" s="7" t="s">
        <v>17</v>
      </c>
      <c r="I4" s="7" t="s">
        <v>17</v>
      </c>
      <c r="J4" s="14" t="s">
        <v>17</v>
      </c>
      <c r="K4" s="7" t="s">
        <v>15</v>
      </c>
      <c r="L4" s="7" t="s">
        <v>7</v>
      </c>
      <c r="M4" s="7" t="s">
        <v>27</v>
      </c>
      <c r="N4" s="7"/>
      <c r="Q4" s="61" t="s">
        <v>100</v>
      </c>
      <c r="R4" s="8" t="s">
        <v>101</v>
      </c>
      <c r="S4" s="15">
        <v>0</v>
      </c>
      <c r="U4" s="16" t="s">
        <v>44</v>
      </c>
      <c r="V4" s="9">
        <v>19430</v>
      </c>
    </row>
    <row r="5" spans="1:22" ht="21">
      <c r="A5" s="3">
        <v>1</v>
      </c>
      <c r="B5" s="3">
        <v>1</v>
      </c>
      <c r="C5" s="4" t="s">
        <v>50</v>
      </c>
      <c r="D5" s="4" t="s">
        <v>11</v>
      </c>
      <c r="E5" s="3" t="s">
        <v>44</v>
      </c>
      <c r="F5" s="52">
        <v>7370</v>
      </c>
      <c r="G5" s="27">
        <v>93</v>
      </c>
      <c r="H5" s="15">
        <f aca="true" t="shared" si="0" ref="H5:H44">VLOOKUP(G5,$Q$4:$T$43,3,FALSE)</f>
        <v>0.0435</v>
      </c>
      <c r="I5" s="12">
        <f>H5*F5</f>
        <v>320.59499999999997</v>
      </c>
      <c r="J5" s="9">
        <f aca="true" t="shared" si="1" ref="J5:J44">ROUNDUP(I5,-1)</f>
        <v>330</v>
      </c>
      <c r="K5" s="9">
        <f aca="true" t="shared" si="2" ref="K5:K44">J5+F5</f>
        <v>7700</v>
      </c>
      <c r="L5" s="9">
        <f>VLOOKUP(E5,$U$4:$V$9,2,FALSE)</f>
        <v>19430</v>
      </c>
      <c r="M5" s="8" t="str">
        <f>VLOOKUP(G5,$Q$4:$T$43,2,FALSE)</f>
        <v>ดีมาก</v>
      </c>
      <c r="N5" s="8"/>
      <c r="Q5" s="8">
        <v>65</v>
      </c>
      <c r="R5" s="16" t="s">
        <v>23</v>
      </c>
      <c r="S5" s="15">
        <v>0</v>
      </c>
      <c r="U5" s="16" t="s">
        <v>45</v>
      </c>
      <c r="V5" s="9">
        <v>23970</v>
      </c>
    </row>
    <row r="6" spans="1:22" ht="21">
      <c r="A6" s="3">
        <v>2</v>
      </c>
      <c r="B6" s="3">
        <v>2</v>
      </c>
      <c r="C6" s="4" t="s">
        <v>51</v>
      </c>
      <c r="D6" s="4" t="s">
        <v>11</v>
      </c>
      <c r="E6" s="3" t="s">
        <v>44</v>
      </c>
      <c r="F6" s="49">
        <v>8160</v>
      </c>
      <c r="G6" s="27">
        <v>88</v>
      </c>
      <c r="H6" s="15">
        <f t="shared" si="0"/>
        <v>0.0435</v>
      </c>
      <c r="I6" s="12">
        <f aca="true" t="shared" si="3" ref="I6:I44">H6*F6</f>
        <v>354.96</v>
      </c>
      <c r="J6" s="9">
        <f t="shared" si="1"/>
        <v>360</v>
      </c>
      <c r="K6" s="9">
        <f t="shared" si="2"/>
        <v>8520</v>
      </c>
      <c r="L6" s="9">
        <f aca="true" t="shared" si="4" ref="L6:L44">VLOOKUP(E6,$U$4:$V$9,2,FALSE)</f>
        <v>19430</v>
      </c>
      <c r="M6" s="8" t="str">
        <f aca="true" t="shared" si="5" ref="M6:M44">VLOOKUP(G6,$Q$4:$T$43,2,FALSE)</f>
        <v>ดีมาก</v>
      </c>
      <c r="N6" s="8"/>
      <c r="Q6" s="8">
        <v>66</v>
      </c>
      <c r="R6" s="16" t="s">
        <v>23</v>
      </c>
      <c r="S6" s="15">
        <f>$S$5</f>
        <v>0</v>
      </c>
      <c r="U6" s="16" t="s">
        <v>46</v>
      </c>
      <c r="V6" s="9">
        <v>59790</v>
      </c>
    </row>
    <row r="7" spans="1:22" ht="21">
      <c r="A7" s="3">
        <v>3</v>
      </c>
      <c r="B7" s="3">
        <v>3</v>
      </c>
      <c r="C7" s="4" t="s">
        <v>52</v>
      </c>
      <c r="D7" s="4" t="s">
        <v>11</v>
      </c>
      <c r="E7" s="3" t="s">
        <v>44</v>
      </c>
      <c r="F7" s="49">
        <v>7770</v>
      </c>
      <c r="G7" s="27">
        <v>89</v>
      </c>
      <c r="H7" s="15">
        <f t="shared" si="0"/>
        <v>0.0435</v>
      </c>
      <c r="I7" s="12">
        <f t="shared" si="3"/>
        <v>337.995</v>
      </c>
      <c r="J7" s="9">
        <f t="shared" si="1"/>
        <v>340</v>
      </c>
      <c r="K7" s="9">
        <f t="shared" si="2"/>
        <v>8110</v>
      </c>
      <c r="L7" s="9">
        <f t="shared" si="4"/>
        <v>19430</v>
      </c>
      <c r="M7" s="8" t="str">
        <f t="shared" si="5"/>
        <v>ดีมาก</v>
      </c>
      <c r="N7" s="8"/>
      <c r="Q7" s="8">
        <v>67</v>
      </c>
      <c r="R7" s="16" t="s">
        <v>23</v>
      </c>
      <c r="S7" s="15">
        <f aca="true" t="shared" si="6" ref="S7:S14">$S$5</f>
        <v>0</v>
      </c>
      <c r="U7" s="16" t="s">
        <v>47</v>
      </c>
      <c r="V7" s="9">
        <v>33360</v>
      </c>
    </row>
    <row r="8" spans="1:22" ht="21">
      <c r="A8" s="3">
        <v>4</v>
      </c>
      <c r="B8" s="3">
        <v>4</v>
      </c>
      <c r="C8" s="4" t="s">
        <v>53</v>
      </c>
      <c r="D8" s="4" t="s">
        <v>54</v>
      </c>
      <c r="E8" s="3" t="s">
        <v>45</v>
      </c>
      <c r="F8" s="49">
        <v>9050</v>
      </c>
      <c r="G8" s="27">
        <v>89</v>
      </c>
      <c r="H8" s="15">
        <f t="shared" si="0"/>
        <v>0.0435</v>
      </c>
      <c r="I8" s="12">
        <f t="shared" si="3"/>
        <v>393.67499999999995</v>
      </c>
      <c r="J8" s="9">
        <f t="shared" si="1"/>
        <v>400</v>
      </c>
      <c r="K8" s="9">
        <f t="shared" si="2"/>
        <v>9450</v>
      </c>
      <c r="L8" s="9">
        <f t="shared" si="4"/>
        <v>23970</v>
      </c>
      <c r="M8" s="8" t="str">
        <f t="shared" si="5"/>
        <v>ดีมาก</v>
      </c>
      <c r="N8" s="8"/>
      <c r="Q8" s="8">
        <v>68</v>
      </c>
      <c r="R8" s="16" t="s">
        <v>23</v>
      </c>
      <c r="S8" s="15">
        <f t="shared" si="6"/>
        <v>0</v>
      </c>
      <c r="U8" s="16" t="s">
        <v>48</v>
      </c>
      <c r="V8" s="9">
        <v>42830</v>
      </c>
    </row>
    <row r="9" spans="1:22" ht="21">
      <c r="A9" s="3">
        <v>5</v>
      </c>
      <c r="B9" s="3">
        <v>5</v>
      </c>
      <c r="C9" s="4" t="s">
        <v>55</v>
      </c>
      <c r="D9" s="4" t="s">
        <v>69</v>
      </c>
      <c r="E9" s="3" t="s">
        <v>45</v>
      </c>
      <c r="F9" s="49">
        <v>8160</v>
      </c>
      <c r="G9" s="27">
        <v>69</v>
      </c>
      <c r="H9" s="15">
        <f t="shared" si="0"/>
        <v>0</v>
      </c>
      <c r="I9" s="12">
        <f t="shared" si="3"/>
        <v>0</v>
      </c>
      <c r="J9" s="9">
        <f t="shared" si="1"/>
        <v>0</v>
      </c>
      <c r="K9" s="9">
        <f t="shared" si="2"/>
        <v>8160</v>
      </c>
      <c r="L9" s="9">
        <f t="shared" si="4"/>
        <v>23970</v>
      </c>
      <c r="M9" s="8" t="str">
        <f t="shared" si="5"/>
        <v>พอใช้</v>
      </c>
      <c r="N9" s="8"/>
      <c r="Q9" s="8">
        <v>69</v>
      </c>
      <c r="R9" s="16" t="s">
        <v>23</v>
      </c>
      <c r="S9" s="15">
        <f t="shared" si="6"/>
        <v>0</v>
      </c>
      <c r="U9" s="16" t="s">
        <v>49</v>
      </c>
      <c r="V9" s="9">
        <v>68350</v>
      </c>
    </row>
    <row r="10" spans="1:22" ht="24.75" customHeight="1">
      <c r="A10" s="3">
        <v>6</v>
      </c>
      <c r="B10" s="44">
        <v>6</v>
      </c>
      <c r="C10" s="45" t="s">
        <v>56</v>
      </c>
      <c r="D10" s="46" t="s">
        <v>57</v>
      </c>
      <c r="E10" s="44" t="s">
        <v>44</v>
      </c>
      <c r="F10" s="49">
        <v>6980</v>
      </c>
      <c r="G10" s="27">
        <v>89</v>
      </c>
      <c r="H10" s="15">
        <f t="shared" si="0"/>
        <v>0.0435</v>
      </c>
      <c r="I10" s="12">
        <f t="shared" si="3"/>
        <v>303.63</v>
      </c>
      <c r="J10" s="9">
        <f t="shared" si="1"/>
        <v>310</v>
      </c>
      <c r="K10" s="9">
        <f t="shared" si="2"/>
        <v>7290</v>
      </c>
      <c r="L10" s="9">
        <f t="shared" si="4"/>
        <v>19430</v>
      </c>
      <c r="M10" s="8" t="str">
        <f t="shared" si="5"/>
        <v>ดีมาก</v>
      </c>
      <c r="N10" s="8"/>
      <c r="Q10" s="8">
        <v>70</v>
      </c>
      <c r="R10" s="16" t="s">
        <v>23</v>
      </c>
      <c r="S10" s="15">
        <f t="shared" si="6"/>
        <v>0</v>
      </c>
      <c r="U10" s="41"/>
      <c r="V10" s="42"/>
    </row>
    <row r="11" spans="1:22" ht="21">
      <c r="A11" s="3">
        <v>7</v>
      </c>
      <c r="B11" s="3">
        <v>7</v>
      </c>
      <c r="C11" s="4" t="s">
        <v>58</v>
      </c>
      <c r="D11" s="4" t="s">
        <v>59</v>
      </c>
      <c r="E11" s="3" t="s">
        <v>45</v>
      </c>
      <c r="F11" s="49">
        <v>8570</v>
      </c>
      <c r="G11" s="27">
        <v>98</v>
      </c>
      <c r="H11" s="15">
        <f t="shared" si="0"/>
        <v>0.053</v>
      </c>
      <c r="I11" s="12">
        <f t="shared" si="3"/>
        <v>454.21</v>
      </c>
      <c r="J11" s="9">
        <f t="shared" si="1"/>
        <v>460</v>
      </c>
      <c r="K11" s="9">
        <f t="shared" si="2"/>
        <v>9030</v>
      </c>
      <c r="L11" s="9">
        <f t="shared" si="4"/>
        <v>23970</v>
      </c>
      <c r="M11" s="8" t="str">
        <f t="shared" si="5"/>
        <v>ดีเด่น</v>
      </c>
      <c r="N11" s="8"/>
      <c r="Q11" s="8">
        <v>71</v>
      </c>
      <c r="R11" s="16" t="s">
        <v>23</v>
      </c>
      <c r="S11" s="15">
        <f t="shared" si="6"/>
        <v>0</v>
      </c>
      <c r="U11" s="29"/>
      <c r="V11" s="43"/>
    </row>
    <row r="12" spans="1:21" ht="21">
      <c r="A12" s="3">
        <v>8</v>
      </c>
      <c r="B12" s="3">
        <v>8</v>
      </c>
      <c r="C12" s="4" t="s">
        <v>60</v>
      </c>
      <c r="D12" s="4" t="s">
        <v>12</v>
      </c>
      <c r="E12" s="3" t="s">
        <v>47</v>
      </c>
      <c r="F12" s="49">
        <v>11050</v>
      </c>
      <c r="G12" s="27">
        <v>98</v>
      </c>
      <c r="H12" s="15">
        <f t="shared" si="0"/>
        <v>0.053</v>
      </c>
      <c r="I12" s="12">
        <f t="shared" si="3"/>
        <v>585.65</v>
      </c>
      <c r="J12" s="9">
        <f t="shared" si="1"/>
        <v>590</v>
      </c>
      <c r="K12" s="9">
        <f t="shared" si="2"/>
        <v>11640</v>
      </c>
      <c r="L12" s="9">
        <f t="shared" si="4"/>
        <v>33360</v>
      </c>
      <c r="M12" s="8" t="str">
        <f t="shared" si="5"/>
        <v>ดีเด่น</v>
      </c>
      <c r="N12" s="8"/>
      <c r="Q12" s="8">
        <v>72</v>
      </c>
      <c r="R12" s="16" t="s">
        <v>23</v>
      </c>
      <c r="S12" s="15">
        <f t="shared" si="6"/>
        <v>0</v>
      </c>
      <c r="U12" s="5"/>
    </row>
    <row r="13" spans="1:19" ht="21">
      <c r="A13" s="3">
        <v>9</v>
      </c>
      <c r="B13" s="3">
        <v>9</v>
      </c>
      <c r="C13" s="4" t="s">
        <v>61</v>
      </c>
      <c r="D13" s="4" t="s">
        <v>87</v>
      </c>
      <c r="E13" s="3" t="s">
        <v>47</v>
      </c>
      <c r="F13" s="49">
        <v>10520</v>
      </c>
      <c r="G13" s="27">
        <v>80</v>
      </c>
      <c r="H13" s="15">
        <f t="shared" si="0"/>
        <v>0.03</v>
      </c>
      <c r="I13" s="12">
        <f t="shared" si="3"/>
        <v>315.59999999999997</v>
      </c>
      <c r="J13" s="9">
        <f t="shared" si="1"/>
        <v>320</v>
      </c>
      <c r="K13" s="9">
        <f t="shared" si="2"/>
        <v>10840</v>
      </c>
      <c r="L13" s="9">
        <f t="shared" si="4"/>
        <v>33360</v>
      </c>
      <c r="M13" s="8" t="str">
        <f t="shared" si="5"/>
        <v>ดี</v>
      </c>
      <c r="N13" s="8"/>
      <c r="Q13" s="8">
        <v>73</v>
      </c>
      <c r="R13" s="16" t="s">
        <v>23</v>
      </c>
      <c r="S13" s="15">
        <f t="shared" si="6"/>
        <v>0</v>
      </c>
    </row>
    <row r="14" spans="1:19" ht="21">
      <c r="A14" s="3">
        <v>10</v>
      </c>
      <c r="B14" s="3">
        <v>10</v>
      </c>
      <c r="C14" s="4" t="s">
        <v>62</v>
      </c>
      <c r="D14" s="4" t="s">
        <v>87</v>
      </c>
      <c r="E14" s="3" t="s">
        <v>47</v>
      </c>
      <c r="F14" s="49">
        <v>11610</v>
      </c>
      <c r="G14" s="27">
        <v>89</v>
      </c>
      <c r="H14" s="15">
        <f t="shared" si="0"/>
        <v>0.0435</v>
      </c>
      <c r="I14" s="12">
        <f t="shared" si="3"/>
        <v>505.03499999999997</v>
      </c>
      <c r="J14" s="9">
        <f t="shared" si="1"/>
        <v>510</v>
      </c>
      <c r="K14" s="9">
        <f t="shared" si="2"/>
        <v>12120</v>
      </c>
      <c r="L14" s="9">
        <f t="shared" si="4"/>
        <v>33360</v>
      </c>
      <c r="M14" s="8" t="str">
        <f t="shared" si="5"/>
        <v>ดีมาก</v>
      </c>
      <c r="N14" s="8"/>
      <c r="Q14" s="60">
        <v>74</v>
      </c>
      <c r="R14" s="16" t="s">
        <v>23</v>
      </c>
      <c r="S14" s="15">
        <f t="shared" si="6"/>
        <v>0</v>
      </c>
    </row>
    <row r="15" spans="1:19" ht="21">
      <c r="A15" s="3">
        <v>11</v>
      </c>
      <c r="B15" s="3">
        <v>11</v>
      </c>
      <c r="C15" s="4" t="s">
        <v>63</v>
      </c>
      <c r="D15" s="4" t="s">
        <v>87</v>
      </c>
      <c r="E15" s="3" t="s">
        <v>47</v>
      </c>
      <c r="F15" s="49">
        <v>12200</v>
      </c>
      <c r="G15" s="27">
        <v>89</v>
      </c>
      <c r="H15" s="15">
        <f t="shared" si="0"/>
        <v>0.0435</v>
      </c>
      <c r="I15" s="12">
        <f t="shared" si="3"/>
        <v>530.6999999999999</v>
      </c>
      <c r="J15" s="9">
        <f t="shared" si="1"/>
        <v>540</v>
      </c>
      <c r="K15" s="9">
        <f t="shared" si="2"/>
        <v>12740</v>
      </c>
      <c r="L15" s="9">
        <f t="shared" si="4"/>
        <v>33360</v>
      </c>
      <c r="M15" s="8" t="str">
        <f t="shared" si="5"/>
        <v>ดีมาก</v>
      </c>
      <c r="N15" s="8"/>
      <c r="Q15" s="37">
        <v>75</v>
      </c>
      <c r="R15" s="38" t="s">
        <v>24</v>
      </c>
      <c r="S15" s="39">
        <v>0.03</v>
      </c>
    </row>
    <row r="16" spans="1:19" ht="21">
      <c r="A16" s="3">
        <v>12</v>
      </c>
      <c r="B16" s="3">
        <v>12</v>
      </c>
      <c r="C16" s="4" t="s">
        <v>64</v>
      </c>
      <c r="D16" s="4" t="s">
        <v>87</v>
      </c>
      <c r="E16" s="3" t="s">
        <v>47</v>
      </c>
      <c r="F16" s="49">
        <v>12200</v>
      </c>
      <c r="G16" s="27">
        <v>89</v>
      </c>
      <c r="H16" s="15">
        <f t="shared" si="0"/>
        <v>0.0435</v>
      </c>
      <c r="I16" s="12">
        <f t="shared" si="3"/>
        <v>530.6999999999999</v>
      </c>
      <c r="J16" s="9">
        <f t="shared" si="1"/>
        <v>540</v>
      </c>
      <c r="K16" s="9">
        <f t="shared" si="2"/>
        <v>12740</v>
      </c>
      <c r="L16" s="9">
        <f t="shared" si="4"/>
        <v>33360</v>
      </c>
      <c r="M16" s="8" t="str">
        <f t="shared" si="5"/>
        <v>ดีมาก</v>
      </c>
      <c r="N16" s="8"/>
      <c r="Q16" s="8">
        <v>76</v>
      </c>
      <c r="R16" s="16" t="s">
        <v>24</v>
      </c>
      <c r="S16" s="15">
        <f aca="true" t="shared" si="7" ref="S16:S24">$S$15</f>
        <v>0.03</v>
      </c>
    </row>
    <row r="17" spans="1:19" ht="21">
      <c r="A17" s="3">
        <v>13</v>
      </c>
      <c r="B17" s="3">
        <v>13</v>
      </c>
      <c r="C17" s="4" t="s">
        <v>65</v>
      </c>
      <c r="D17" s="4" t="s">
        <v>87</v>
      </c>
      <c r="E17" s="3" t="s">
        <v>47</v>
      </c>
      <c r="F17" s="49">
        <v>10010</v>
      </c>
      <c r="G17" s="27">
        <v>88</v>
      </c>
      <c r="H17" s="15">
        <f t="shared" si="0"/>
        <v>0.0435</v>
      </c>
      <c r="I17" s="12">
        <f t="shared" si="3"/>
        <v>435.43499999999995</v>
      </c>
      <c r="J17" s="9">
        <f t="shared" si="1"/>
        <v>440</v>
      </c>
      <c r="K17" s="9">
        <f t="shared" si="2"/>
        <v>10450</v>
      </c>
      <c r="L17" s="9">
        <f t="shared" si="4"/>
        <v>33360</v>
      </c>
      <c r="M17" s="8" t="str">
        <f t="shared" si="5"/>
        <v>ดีมาก</v>
      </c>
      <c r="N17" s="8"/>
      <c r="Q17" s="8">
        <v>77</v>
      </c>
      <c r="R17" s="16" t="s">
        <v>24</v>
      </c>
      <c r="S17" s="15">
        <f t="shared" si="7"/>
        <v>0.03</v>
      </c>
    </row>
    <row r="18" spans="1:19" ht="21">
      <c r="A18" s="3">
        <v>14</v>
      </c>
      <c r="B18" s="3">
        <v>14</v>
      </c>
      <c r="C18" s="4" t="s">
        <v>67</v>
      </c>
      <c r="D18" s="4" t="s">
        <v>8</v>
      </c>
      <c r="E18" s="3" t="s">
        <v>47</v>
      </c>
      <c r="F18" s="49">
        <v>11610</v>
      </c>
      <c r="G18" s="27">
        <v>89</v>
      </c>
      <c r="H18" s="15">
        <f t="shared" si="0"/>
        <v>0.0435</v>
      </c>
      <c r="I18" s="12">
        <f t="shared" si="3"/>
        <v>505.03499999999997</v>
      </c>
      <c r="J18" s="9">
        <f t="shared" si="1"/>
        <v>510</v>
      </c>
      <c r="K18" s="9">
        <f t="shared" si="2"/>
        <v>12120</v>
      </c>
      <c r="L18" s="9">
        <f t="shared" si="4"/>
        <v>33360</v>
      </c>
      <c r="M18" s="8" t="str">
        <f t="shared" si="5"/>
        <v>ดีมาก</v>
      </c>
      <c r="N18" s="8"/>
      <c r="Q18" s="8">
        <v>78</v>
      </c>
      <c r="R18" s="16" t="s">
        <v>24</v>
      </c>
      <c r="S18" s="15">
        <f t="shared" si="7"/>
        <v>0.03</v>
      </c>
    </row>
    <row r="19" spans="1:19" ht="21">
      <c r="A19" s="3">
        <v>15</v>
      </c>
      <c r="B19" s="3">
        <v>15</v>
      </c>
      <c r="C19" s="4" t="s">
        <v>68</v>
      </c>
      <c r="D19" s="4" t="s">
        <v>8</v>
      </c>
      <c r="E19" s="3" t="s">
        <v>47</v>
      </c>
      <c r="F19" s="49">
        <v>11610</v>
      </c>
      <c r="G19" s="27">
        <v>88</v>
      </c>
      <c r="H19" s="15">
        <f t="shared" si="0"/>
        <v>0.0435</v>
      </c>
      <c r="I19" s="12">
        <f t="shared" si="3"/>
        <v>505.03499999999997</v>
      </c>
      <c r="J19" s="9">
        <f t="shared" si="1"/>
        <v>510</v>
      </c>
      <c r="K19" s="9">
        <f t="shared" si="2"/>
        <v>12120</v>
      </c>
      <c r="L19" s="9">
        <f t="shared" si="4"/>
        <v>33360</v>
      </c>
      <c r="M19" s="8" t="str">
        <f t="shared" si="5"/>
        <v>ดีมาก</v>
      </c>
      <c r="N19" s="8"/>
      <c r="Q19" s="8">
        <v>79</v>
      </c>
      <c r="R19" s="16" t="s">
        <v>24</v>
      </c>
      <c r="S19" s="15">
        <f t="shared" si="7"/>
        <v>0.03</v>
      </c>
    </row>
    <row r="20" spans="1:19" s="24" customFormat="1" ht="21">
      <c r="A20" s="3">
        <v>16</v>
      </c>
      <c r="B20" s="3">
        <v>16</v>
      </c>
      <c r="C20" s="31" t="s">
        <v>70</v>
      </c>
      <c r="D20" s="31" t="s">
        <v>71</v>
      </c>
      <c r="E20" s="30" t="s">
        <v>48</v>
      </c>
      <c r="F20" s="66">
        <v>10850</v>
      </c>
      <c r="G20" s="32">
        <v>88</v>
      </c>
      <c r="H20" s="33">
        <f t="shared" si="0"/>
        <v>0.0435</v>
      </c>
      <c r="I20" s="34">
        <f t="shared" si="3"/>
        <v>471.97499999999997</v>
      </c>
      <c r="J20" s="32">
        <f t="shared" si="1"/>
        <v>480</v>
      </c>
      <c r="K20" s="32">
        <f t="shared" si="2"/>
        <v>11330</v>
      </c>
      <c r="L20" s="32">
        <f t="shared" si="4"/>
        <v>42830</v>
      </c>
      <c r="M20" s="16" t="str">
        <f t="shared" si="5"/>
        <v>ดีมาก</v>
      </c>
      <c r="N20" s="16"/>
      <c r="Q20" s="8">
        <v>80</v>
      </c>
      <c r="R20" s="16" t="s">
        <v>24</v>
      </c>
      <c r="S20" s="15">
        <f t="shared" si="7"/>
        <v>0.03</v>
      </c>
    </row>
    <row r="21" spans="1:19" s="24" customFormat="1" ht="21">
      <c r="A21" s="3">
        <v>17</v>
      </c>
      <c r="B21" s="3">
        <v>17</v>
      </c>
      <c r="C21" s="31" t="s">
        <v>72</v>
      </c>
      <c r="D21" s="31" t="s">
        <v>71</v>
      </c>
      <c r="E21" s="30" t="s">
        <v>48</v>
      </c>
      <c r="F21" s="66">
        <v>11400</v>
      </c>
      <c r="G21" s="32">
        <v>88</v>
      </c>
      <c r="H21" s="33">
        <f t="shared" si="0"/>
        <v>0.0435</v>
      </c>
      <c r="I21" s="34">
        <f t="shared" si="3"/>
        <v>495.9</v>
      </c>
      <c r="J21" s="32">
        <f t="shared" si="1"/>
        <v>500</v>
      </c>
      <c r="K21" s="32">
        <f t="shared" si="2"/>
        <v>11900</v>
      </c>
      <c r="L21" s="32">
        <f t="shared" si="4"/>
        <v>42830</v>
      </c>
      <c r="M21" s="16" t="str">
        <f t="shared" si="5"/>
        <v>ดีมาก</v>
      </c>
      <c r="N21" s="16"/>
      <c r="Q21" s="8">
        <v>81</v>
      </c>
      <c r="R21" s="16" t="s">
        <v>24</v>
      </c>
      <c r="S21" s="15">
        <f t="shared" si="7"/>
        <v>0.03</v>
      </c>
    </row>
    <row r="22" spans="1:19" ht="21">
      <c r="A22" s="3">
        <v>18</v>
      </c>
      <c r="B22" s="3">
        <v>18</v>
      </c>
      <c r="C22" s="4" t="s">
        <v>73</v>
      </c>
      <c r="D22" s="4" t="s">
        <v>87</v>
      </c>
      <c r="E22" s="3" t="s">
        <v>49</v>
      </c>
      <c r="F22" s="66">
        <v>20610</v>
      </c>
      <c r="G22" s="32">
        <v>88</v>
      </c>
      <c r="H22" s="33">
        <f t="shared" si="0"/>
        <v>0.0435</v>
      </c>
      <c r="I22" s="34">
        <f t="shared" si="3"/>
        <v>896.535</v>
      </c>
      <c r="J22" s="32">
        <f t="shared" si="1"/>
        <v>900</v>
      </c>
      <c r="K22" s="32">
        <f t="shared" si="2"/>
        <v>21510</v>
      </c>
      <c r="L22" s="32">
        <f t="shared" si="4"/>
        <v>68350</v>
      </c>
      <c r="M22" s="16" t="str">
        <f t="shared" si="5"/>
        <v>ดีมาก</v>
      </c>
      <c r="N22" s="16"/>
      <c r="Q22" s="8">
        <v>82</v>
      </c>
      <c r="R22" s="16" t="s">
        <v>24</v>
      </c>
      <c r="S22" s="15">
        <f t="shared" si="7"/>
        <v>0.03</v>
      </c>
    </row>
    <row r="23" spans="1:19" ht="21">
      <c r="A23" s="3">
        <v>19</v>
      </c>
      <c r="B23" s="3">
        <v>19</v>
      </c>
      <c r="C23" s="4" t="s">
        <v>74</v>
      </c>
      <c r="D23" s="4" t="s">
        <v>87</v>
      </c>
      <c r="E23" s="3" t="s">
        <v>49</v>
      </c>
      <c r="F23" s="49">
        <v>19020</v>
      </c>
      <c r="G23" s="27">
        <v>90</v>
      </c>
      <c r="H23" s="15">
        <f t="shared" si="0"/>
        <v>0.0435</v>
      </c>
      <c r="I23" s="12">
        <f t="shared" si="3"/>
        <v>827.3699999999999</v>
      </c>
      <c r="J23" s="9">
        <f t="shared" si="1"/>
        <v>830</v>
      </c>
      <c r="K23" s="9">
        <f t="shared" si="2"/>
        <v>19850</v>
      </c>
      <c r="L23" s="9">
        <f t="shared" si="4"/>
        <v>68350</v>
      </c>
      <c r="M23" s="8" t="str">
        <f t="shared" si="5"/>
        <v>ดีมาก</v>
      </c>
      <c r="N23" s="8"/>
      <c r="Q23" s="8">
        <v>83</v>
      </c>
      <c r="R23" s="16" t="s">
        <v>24</v>
      </c>
      <c r="S23" s="15">
        <f t="shared" si="7"/>
        <v>0.03</v>
      </c>
    </row>
    <row r="24" spans="1:19" ht="21">
      <c r="A24" s="3">
        <v>20</v>
      </c>
      <c r="B24" s="3">
        <v>20</v>
      </c>
      <c r="C24" s="4" t="s">
        <v>75</v>
      </c>
      <c r="D24" s="4" t="s">
        <v>87</v>
      </c>
      <c r="E24" s="3" t="s">
        <v>47</v>
      </c>
      <c r="F24" s="49">
        <v>12810</v>
      </c>
      <c r="G24" s="27">
        <v>89</v>
      </c>
      <c r="H24" s="15">
        <f t="shared" si="0"/>
        <v>0.0435</v>
      </c>
      <c r="I24" s="12">
        <f t="shared" si="3"/>
        <v>557.235</v>
      </c>
      <c r="J24" s="9">
        <f t="shared" si="1"/>
        <v>560</v>
      </c>
      <c r="K24" s="9">
        <f t="shared" si="2"/>
        <v>13370</v>
      </c>
      <c r="L24" s="9">
        <f t="shared" si="4"/>
        <v>33360</v>
      </c>
      <c r="M24" s="8" t="str">
        <f t="shared" si="5"/>
        <v>ดีมาก</v>
      </c>
      <c r="N24" s="8"/>
      <c r="Q24" s="8">
        <v>84</v>
      </c>
      <c r="R24" s="16" t="s">
        <v>24</v>
      </c>
      <c r="S24" s="15">
        <f t="shared" si="7"/>
        <v>0.03</v>
      </c>
    </row>
    <row r="25" spans="1:19" ht="21">
      <c r="A25" s="3">
        <v>21</v>
      </c>
      <c r="B25" s="3">
        <v>21</v>
      </c>
      <c r="C25" s="4" t="s">
        <v>76</v>
      </c>
      <c r="D25" s="4" t="s">
        <v>77</v>
      </c>
      <c r="E25" s="3" t="s">
        <v>47</v>
      </c>
      <c r="F25" s="49">
        <v>12200</v>
      </c>
      <c r="G25" s="27">
        <v>94</v>
      </c>
      <c r="H25" s="15">
        <f t="shared" si="0"/>
        <v>0.0435</v>
      </c>
      <c r="I25" s="12">
        <f t="shared" si="3"/>
        <v>530.6999999999999</v>
      </c>
      <c r="J25" s="9">
        <f t="shared" si="1"/>
        <v>540</v>
      </c>
      <c r="K25" s="9">
        <f t="shared" si="2"/>
        <v>12740</v>
      </c>
      <c r="L25" s="9">
        <f t="shared" si="4"/>
        <v>33360</v>
      </c>
      <c r="M25" s="8" t="str">
        <f t="shared" si="5"/>
        <v>ดีมาก</v>
      </c>
      <c r="N25" s="8"/>
      <c r="Q25" s="37">
        <v>85</v>
      </c>
      <c r="R25" s="38" t="s">
        <v>9</v>
      </c>
      <c r="S25" s="39">
        <v>0.0435</v>
      </c>
    </row>
    <row r="26" spans="1:19" ht="21">
      <c r="A26" s="3">
        <v>22</v>
      </c>
      <c r="B26" s="3">
        <v>22</v>
      </c>
      <c r="C26" s="4" t="s">
        <v>78</v>
      </c>
      <c r="D26" s="4" t="s">
        <v>11</v>
      </c>
      <c r="E26" s="3" t="s">
        <v>44</v>
      </c>
      <c r="F26" s="49">
        <v>7370</v>
      </c>
      <c r="G26" s="27">
        <v>94</v>
      </c>
      <c r="H26" s="15">
        <f t="shared" si="0"/>
        <v>0.0435</v>
      </c>
      <c r="I26" s="12">
        <f t="shared" si="3"/>
        <v>320.59499999999997</v>
      </c>
      <c r="J26" s="9">
        <f t="shared" si="1"/>
        <v>330</v>
      </c>
      <c r="K26" s="9">
        <f t="shared" si="2"/>
        <v>7700</v>
      </c>
      <c r="L26" s="9">
        <f t="shared" si="4"/>
        <v>19430</v>
      </c>
      <c r="M26" s="8" t="str">
        <f t="shared" si="5"/>
        <v>ดีมาก</v>
      </c>
      <c r="N26" s="8"/>
      <c r="Q26" s="8">
        <v>86</v>
      </c>
      <c r="R26" s="16" t="s">
        <v>9</v>
      </c>
      <c r="S26" s="15">
        <f aca="true" t="shared" si="8" ref="S26:S34">$S$25</f>
        <v>0.0435</v>
      </c>
    </row>
    <row r="27" spans="1:19" ht="21">
      <c r="A27" s="3">
        <v>23</v>
      </c>
      <c r="B27" s="3">
        <v>23</v>
      </c>
      <c r="C27" s="4" t="s">
        <v>79</v>
      </c>
      <c r="D27" s="4" t="s">
        <v>11</v>
      </c>
      <c r="E27" s="3" t="s">
        <v>44</v>
      </c>
      <c r="F27" s="49">
        <v>6980</v>
      </c>
      <c r="G27" s="27">
        <v>84</v>
      </c>
      <c r="H27" s="15">
        <f t="shared" si="0"/>
        <v>0.03</v>
      </c>
      <c r="I27" s="12">
        <f t="shared" si="3"/>
        <v>209.4</v>
      </c>
      <c r="J27" s="9">
        <f t="shared" si="1"/>
        <v>210</v>
      </c>
      <c r="K27" s="9">
        <f t="shared" si="2"/>
        <v>7190</v>
      </c>
      <c r="L27" s="9">
        <f t="shared" si="4"/>
        <v>19430</v>
      </c>
      <c r="M27" s="8" t="str">
        <f t="shared" si="5"/>
        <v>ดี</v>
      </c>
      <c r="N27" s="8"/>
      <c r="Q27" s="8">
        <v>87</v>
      </c>
      <c r="R27" s="16" t="s">
        <v>9</v>
      </c>
      <c r="S27" s="15">
        <f t="shared" si="8"/>
        <v>0.0435</v>
      </c>
    </row>
    <row r="28" spans="1:19" ht="21">
      <c r="A28" s="3">
        <v>24</v>
      </c>
      <c r="B28" s="3">
        <v>24</v>
      </c>
      <c r="C28" s="4" t="s">
        <v>80</v>
      </c>
      <c r="D28" s="4" t="s">
        <v>82</v>
      </c>
      <c r="E28" s="3" t="s">
        <v>47</v>
      </c>
      <c r="F28" s="49">
        <v>12200</v>
      </c>
      <c r="G28" s="27">
        <v>84</v>
      </c>
      <c r="H28" s="15">
        <f t="shared" si="0"/>
        <v>0.03</v>
      </c>
      <c r="I28" s="12">
        <f t="shared" si="3"/>
        <v>366</v>
      </c>
      <c r="J28" s="9">
        <f t="shared" si="1"/>
        <v>370</v>
      </c>
      <c r="K28" s="9">
        <f t="shared" si="2"/>
        <v>12570</v>
      </c>
      <c r="L28" s="9">
        <f t="shared" si="4"/>
        <v>33360</v>
      </c>
      <c r="M28" s="8" t="str">
        <f t="shared" si="5"/>
        <v>ดี</v>
      </c>
      <c r="N28" s="8"/>
      <c r="Q28" s="8">
        <v>88</v>
      </c>
      <c r="R28" s="16" t="s">
        <v>9</v>
      </c>
      <c r="S28" s="15">
        <f t="shared" si="8"/>
        <v>0.0435</v>
      </c>
    </row>
    <row r="29" spans="1:19" ht="21">
      <c r="A29" s="3">
        <v>25</v>
      </c>
      <c r="B29" s="3">
        <v>25</v>
      </c>
      <c r="C29" s="4" t="s">
        <v>81</v>
      </c>
      <c r="D29" s="4" t="s">
        <v>82</v>
      </c>
      <c r="E29" s="3" t="s">
        <v>47</v>
      </c>
      <c r="F29" s="49">
        <v>11610</v>
      </c>
      <c r="G29" s="27">
        <v>84</v>
      </c>
      <c r="H29" s="15">
        <f t="shared" si="0"/>
        <v>0.03</v>
      </c>
      <c r="I29" s="12">
        <f t="shared" si="3"/>
        <v>348.3</v>
      </c>
      <c r="J29" s="9">
        <f t="shared" si="1"/>
        <v>350</v>
      </c>
      <c r="K29" s="9">
        <f t="shared" si="2"/>
        <v>11960</v>
      </c>
      <c r="L29" s="9">
        <f t="shared" si="4"/>
        <v>33360</v>
      </c>
      <c r="M29" s="8" t="str">
        <f t="shared" si="5"/>
        <v>ดี</v>
      </c>
      <c r="N29" s="8"/>
      <c r="Q29" s="8">
        <v>89</v>
      </c>
      <c r="R29" s="16" t="s">
        <v>9</v>
      </c>
      <c r="S29" s="15">
        <f t="shared" si="8"/>
        <v>0.0435</v>
      </c>
    </row>
    <row r="30" spans="1:19" ht="21">
      <c r="A30" s="3">
        <v>26</v>
      </c>
      <c r="B30" s="3">
        <v>26</v>
      </c>
      <c r="C30" s="4" t="s">
        <v>83</v>
      </c>
      <c r="D30" s="4" t="s">
        <v>87</v>
      </c>
      <c r="E30" s="3" t="s">
        <v>47</v>
      </c>
      <c r="F30" s="49">
        <v>10010</v>
      </c>
      <c r="G30" s="27">
        <v>89</v>
      </c>
      <c r="H30" s="15">
        <f t="shared" si="0"/>
        <v>0.0435</v>
      </c>
      <c r="I30" s="12">
        <f t="shared" si="3"/>
        <v>435.43499999999995</v>
      </c>
      <c r="J30" s="9">
        <f t="shared" si="1"/>
        <v>440</v>
      </c>
      <c r="K30" s="9">
        <f t="shared" si="2"/>
        <v>10450</v>
      </c>
      <c r="L30" s="9">
        <f t="shared" si="4"/>
        <v>33360</v>
      </c>
      <c r="M30" s="8" t="str">
        <f t="shared" si="5"/>
        <v>ดีมาก</v>
      </c>
      <c r="N30" s="8"/>
      <c r="Q30" s="65">
        <v>90</v>
      </c>
      <c r="R30" s="16" t="s">
        <v>9</v>
      </c>
      <c r="S30" s="15">
        <f t="shared" si="8"/>
        <v>0.0435</v>
      </c>
    </row>
    <row r="31" spans="1:19" ht="21">
      <c r="A31" s="3">
        <v>27</v>
      </c>
      <c r="B31" s="3">
        <v>27</v>
      </c>
      <c r="C31" s="4" t="s">
        <v>84</v>
      </c>
      <c r="D31" s="4" t="s">
        <v>85</v>
      </c>
      <c r="E31" s="3" t="s">
        <v>45</v>
      </c>
      <c r="F31" s="49">
        <v>8160</v>
      </c>
      <c r="G31" s="27">
        <v>85</v>
      </c>
      <c r="H31" s="15">
        <f t="shared" si="0"/>
        <v>0.0435</v>
      </c>
      <c r="I31" s="12">
        <f t="shared" si="3"/>
        <v>354.96</v>
      </c>
      <c r="J31" s="9">
        <f t="shared" si="1"/>
        <v>360</v>
      </c>
      <c r="K31" s="9">
        <f t="shared" si="2"/>
        <v>8520</v>
      </c>
      <c r="L31" s="9">
        <f t="shared" si="4"/>
        <v>23970</v>
      </c>
      <c r="M31" s="8" t="str">
        <f t="shared" si="5"/>
        <v>ดีมาก</v>
      </c>
      <c r="N31" s="8"/>
      <c r="Q31" s="8">
        <v>91</v>
      </c>
      <c r="R31" s="16" t="s">
        <v>9</v>
      </c>
      <c r="S31" s="15">
        <f t="shared" si="8"/>
        <v>0.0435</v>
      </c>
    </row>
    <row r="32" spans="1:19" ht="21">
      <c r="A32" s="3">
        <v>28</v>
      </c>
      <c r="B32" s="3">
        <v>28</v>
      </c>
      <c r="C32" s="4" t="s">
        <v>86</v>
      </c>
      <c r="D32" s="4" t="s">
        <v>8</v>
      </c>
      <c r="E32" s="3" t="s">
        <v>47</v>
      </c>
      <c r="F32" s="49">
        <v>10520</v>
      </c>
      <c r="G32" s="27">
        <v>70</v>
      </c>
      <c r="H32" s="15">
        <f t="shared" si="0"/>
        <v>0</v>
      </c>
      <c r="I32" s="12">
        <f t="shared" si="3"/>
        <v>0</v>
      </c>
      <c r="J32" s="9">
        <f t="shared" si="1"/>
        <v>0</v>
      </c>
      <c r="K32" s="9">
        <f t="shared" si="2"/>
        <v>10520</v>
      </c>
      <c r="L32" s="9">
        <f t="shared" si="4"/>
        <v>33360</v>
      </c>
      <c r="M32" s="8" t="str">
        <f t="shared" si="5"/>
        <v>พอใช้</v>
      </c>
      <c r="N32" s="8"/>
      <c r="Q32" s="8">
        <v>92</v>
      </c>
      <c r="R32" s="16" t="s">
        <v>9</v>
      </c>
      <c r="S32" s="15">
        <f t="shared" si="8"/>
        <v>0.0435</v>
      </c>
    </row>
    <row r="33" spans="1:19" ht="21">
      <c r="A33" s="3">
        <v>29</v>
      </c>
      <c r="B33" s="3">
        <v>29</v>
      </c>
      <c r="C33" s="4" t="s">
        <v>93</v>
      </c>
      <c r="D33" s="4" t="s">
        <v>8</v>
      </c>
      <c r="E33" s="3" t="s">
        <v>47</v>
      </c>
      <c r="F33" s="49">
        <v>11050</v>
      </c>
      <c r="G33" s="27">
        <v>84</v>
      </c>
      <c r="H33" s="15">
        <f t="shared" si="0"/>
        <v>0.03</v>
      </c>
      <c r="I33" s="12">
        <f t="shared" si="3"/>
        <v>331.5</v>
      </c>
      <c r="J33" s="9">
        <f t="shared" si="1"/>
        <v>340</v>
      </c>
      <c r="K33" s="9">
        <f t="shared" si="2"/>
        <v>11390</v>
      </c>
      <c r="L33" s="9">
        <f t="shared" si="4"/>
        <v>33360</v>
      </c>
      <c r="M33" s="8" t="str">
        <f t="shared" si="5"/>
        <v>ดี</v>
      </c>
      <c r="N33" s="8"/>
      <c r="Q33" s="8">
        <v>93</v>
      </c>
      <c r="R33" s="16" t="s">
        <v>9</v>
      </c>
      <c r="S33" s="15">
        <f t="shared" si="8"/>
        <v>0.0435</v>
      </c>
    </row>
    <row r="34" spans="1:19" ht="21">
      <c r="A34" s="3">
        <v>30</v>
      </c>
      <c r="B34" s="3">
        <v>30</v>
      </c>
      <c r="C34" s="4" t="s">
        <v>94</v>
      </c>
      <c r="D34" s="4" t="s">
        <v>8</v>
      </c>
      <c r="E34" s="3" t="s">
        <v>47</v>
      </c>
      <c r="F34" s="49">
        <v>12200</v>
      </c>
      <c r="G34" s="27">
        <v>97</v>
      </c>
      <c r="H34" s="15">
        <f>VLOOKUP(G34,$Q$4:$T$40,3,FALSE)</f>
        <v>0.053</v>
      </c>
      <c r="I34" s="12">
        <f t="shared" si="3"/>
        <v>646.6</v>
      </c>
      <c r="J34" s="9">
        <f t="shared" si="1"/>
        <v>650</v>
      </c>
      <c r="K34" s="9">
        <f t="shared" si="2"/>
        <v>12850</v>
      </c>
      <c r="L34" s="9">
        <f t="shared" si="4"/>
        <v>33360</v>
      </c>
      <c r="M34" s="8" t="str">
        <f t="shared" si="5"/>
        <v>ดีเด่น</v>
      </c>
      <c r="N34" s="8"/>
      <c r="Q34" s="8">
        <v>94</v>
      </c>
      <c r="R34" s="16" t="s">
        <v>9</v>
      </c>
      <c r="S34" s="15">
        <f t="shared" si="8"/>
        <v>0.0435</v>
      </c>
    </row>
    <row r="35" spans="1:19" ht="21">
      <c r="A35" s="3">
        <v>31</v>
      </c>
      <c r="B35" s="3">
        <v>31</v>
      </c>
      <c r="C35" s="4" t="s">
        <v>95</v>
      </c>
      <c r="D35" s="4" t="s">
        <v>8</v>
      </c>
      <c r="E35" s="3" t="s">
        <v>47</v>
      </c>
      <c r="F35" s="49">
        <v>12810</v>
      </c>
      <c r="G35" s="27">
        <v>89</v>
      </c>
      <c r="H35" s="15">
        <f t="shared" si="0"/>
        <v>0.0435</v>
      </c>
      <c r="I35" s="12">
        <f t="shared" si="3"/>
        <v>557.235</v>
      </c>
      <c r="J35" s="9">
        <f t="shared" si="1"/>
        <v>560</v>
      </c>
      <c r="K35" s="9">
        <f t="shared" si="2"/>
        <v>13370</v>
      </c>
      <c r="L35" s="9">
        <f t="shared" si="4"/>
        <v>33360</v>
      </c>
      <c r="M35" s="8" t="str">
        <f t="shared" si="5"/>
        <v>ดีมาก</v>
      </c>
      <c r="N35" s="8"/>
      <c r="Q35" s="37">
        <v>95</v>
      </c>
      <c r="R35" s="38" t="s">
        <v>102</v>
      </c>
      <c r="S35" s="39">
        <v>0.053</v>
      </c>
    </row>
    <row r="36" spans="1:19" ht="21">
      <c r="A36" s="3">
        <v>32</v>
      </c>
      <c r="B36" s="3">
        <v>32</v>
      </c>
      <c r="C36" s="4" t="s">
        <v>96</v>
      </c>
      <c r="D36" s="4" t="s">
        <v>87</v>
      </c>
      <c r="E36" s="3" t="s">
        <v>47</v>
      </c>
      <c r="F36" s="49">
        <v>12810</v>
      </c>
      <c r="G36" s="27">
        <v>79</v>
      </c>
      <c r="H36" s="15">
        <f t="shared" si="0"/>
        <v>0.03</v>
      </c>
      <c r="I36" s="12">
        <f t="shared" si="3"/>
        <v>384.3</v>
      </c>
      <c r="J36" s="9">
        <f t="shared" si="1"/>
        <v>390</v>
      </c>
      <c r="K36" s="9">
        <f t="shared" si="2"/>
        <v>13200</v>
      </c>
      <c r="L36" s="9">
        <f t="shared" si="4"/>
        <v>33360</v>
      </c>
      <c r="M36" s="8" t="str">
        <f t="shared" si="5"/>
        <v>ดี</v>
      </c>
      <c r="N36" s="8"/>
      <c r="Q36" s="8">
        <v>96</v>
      </c>
      <c r="R36" s="16" t="s">
        <v>102</v>
      </c>
      <c r="S36" s="15">
        <f>$S$35</f>
        <v>0.053</v>
      </c>
    </row>
    <row r="37" spans="1:19" ht="21">
      <c r="A37" s="3">
        <v>33</v>
      </c>
      <c r="B37" s="3">
        <v>33</v>
      </c>
      <c r="C37" s="4" t="s">
        <v>97</v>
      </c>
      <c r="D37" s="4" t="s">
        <v>66</v>
      </c>
      <c r="E37" s="3" t="s">
        <v>47</v>
      </c>
      <c r="F37" s="49">
        <v>12810</v>
      </c>
      <c r="G37" s="27">
        <v>92</v>
      </c>
      <c r="H37" s="15">
        <f t="shared" si="0"/>
        <v>0.0435</v>
      </c>
      <c r="I37" s="12">
        <f t="shared" si="3"/>
        <v>557.235</v>
      </c>
      <c r="J37" s="9">
        <f t="shared" si="1"/>
        <v>560</v>
      </c>
      <c r="K37" s="9">
        <f t="shared" si="2"/>
        <v>13370</v>
      </c>
      <c r="L37" s="9">
        <f t="shared" si="4"/>
        <v>33360</v>
      </c>
      <c r="M37" s="8" t="str">
        <f t="shared" si="5"/>
        <v>ดีมาก</v>
      </c>
      <c r="N37" s="8"/>
      <c r="Q37" s="8">
        <v>97</v>
      </c>
      <c r="R37" s="16" t="s">
        <v>102</v>
      </c>
      <c r="S37" s="15">
        <f>$S$35</f>
        <v>0.053</v>
      </c>
    </row>
    <row r="38" spans="1:19" ht="21">
      <c r="A38" s="3">
        <v>34</v>
      </c>
      <c r="B38" s="3">
        <v>34</v>
      </c>
      <c r="C38" s="4" t="s">
        <v>98</v>
      </c>
      <c r="D38" s="4" t="s">
        <v>87</v>
      </c>
      <c r="E38" s="3" t="s">
        <v>47</v>
      </c>
      <c r="F38" s="49">
        <v>10520</v>
      </c>
      <c r="G38" s="27">
        <v>84</v>
      </c>
      <c r="H38" s="15">
        <f t="shared" si="0"/>
        <v>0.03</v>
      </c>
      <c r="I38" s="12">
        <f t="shared" si="3"/>
        <v>315.59999999999997</v>
      </c>
      <c r="J38" s="9">
        <f t="shared" si="1"/>
        <v>320</v>
      </c>
      <c r="K38" s="9">
        <f t="shared" si="2"/>
        <v>10840</v>
      </c>
      <c r="L38" s="9">
        <f t="shared" si="4"/>
        <v>33360</v>
      </c>
      <c r="M38" s="8" t="str">
        <f t="shared" si="5"/>
        <v>ดี</v>
      </c>
      <c r="N38" s="8"/>
      <c r="Q38" s="8">
        <v>98</v>
      </c>
      <c r="R38" s="16" t="s">
        <v>102</v>
      </c>
      <c r="S38" s="15">
        <f>$S$35</f>
        <v>0.053</v>
      </c>
    </row>
    <row r="39" spans="1:19" ht="21">
      <c r="A39" s="3">
        <v>35</v>
      </c>
      <c r="B39" s="3">
        <v>35</v>
      </c>
      <c r="C39" s="4" t="s">
        <v>99</v>
      </c>
      <c r="D39" s="4" t="s">
        <v>8</v>
      </c>
      <c r="E39" s="3" t="s">
        <v>47</v>
      </c>
      <c r="F39" s="49">
        <v>11610</v>
      </c>
      <c r="G39" s="27">
        <v>84</v>
      </c>
      <c r="H39" s="15">
        <f t="shared" si="0"/>
        <v>0.03</v>
      </c>
      <c r="I39" s="12">
        <f t="shared" si="3"/>
        <v>348.3</v>
      </c>
      <c r="J39" s="9">
        <f t="shared" si="1"/>
        <v>350</v>
      </c>
      <c r="K39" s="9">
        <f t="shared" si="2"/>
        <v>11960</v>
      </c>
      <c r="L39" s="9">
        <f t="shared" si="4"/>
        <v>33360</v>
      </c>
      <c r="M39" s="8" t="str">
        <f t="shared" si="5"/>
        <v>ดี</v>
      </c>
      <c r="N39" s="8"/>
      <c r="Q39" s="8">
        <v>99</v>
      </c>
      <c r="R39" s="16" t="s">
        <v>102</v>
      </c>
      <c r="S39" s="15">
        <f>$S$35</f>
        <v>0.053</v>
      </c>
    </row>
    <row r="40" spans="1:19" ht="21">
      <c r="A40" s="3">
        <v>36</v>
      </c>
      <c r="B40" s="3">
        <v>36</v>
      </c>
      <c r="C40" s="4" t="s">
        <v>92</v>
      </c>
      <c r="D40" s="4" t="s">
        <v>8</v>
      </c>
      <c r="E40" s="3" t="s">
        <v>47</v>
      </c>
      <c r="F40" s="49">
        <v>12200</v>
      </c>
      <c r="G40" s="27">
        <v>88</v>
      </c>
      <c r="H40" s="15">
        <f t="shared" si="0"/>
        <v>0.0435</v>
      </c>
      <c r="I40" s="12">
        <f t="shared" si="3"/>
        <v>530.6999999999999</v>
      </c>
      <c r="J40" s="9">
        <f t="shared" si="1"/>
        <v>540</v>
      </c>
      <c r="K40" s="9">
        <f t="shared" si="2"/>
        <v>12740</v>
      </c>
      <c r="L40" s="9">
        <f t="shared" si="4"/>
        <v>33360</v>
      </c>
      <c r="M40" s="8" t="str">
        <f t="shared" si="5"/>
        <v>ดีมาก</v>
      </c>
      <c r="N40" s="8"/>
      <c r="Q40" s="65">
        <v>100</v>
      </c>
      <c r="R40" s="16" t="s">
        <v>102</v>
      </c>
      <c r="S40" s="15">
        <f>$S$35</f>
        <v>0.053</v>
      </c>
    </row>
    <row r="41" spans="1:19" ht="21">
      <c r="A41" s="3">
        <v>37</v>
      </c>
      <c r="B41" s="3">
        <v>37</v>
      </c>
      <c r="C41" s="4" t="s">
        <v>91</v>
      </c>
      <c r="D41" s="4" t="s">
        <v>8</v>
      </c>
      <c r="E41" s="3" t="s">
        <v>47</v>
      </c>
      <c r="F41" s="49">
        <v>12200</v>
      </c>
      <c r="G41" s="27">
        <v>84</v>
      </c>
      <c r="H41" s="15">
        <f t="shared" si="0"/>
        <v>0.03</v>
      </c>
      <c r="I41" s="12">
        <f t="shared" si="3"/>
        <v>366</v>
      </c>
      <c r="J41" s="9">
        <f t="shared" si="1"/>
        <v>370</v>
      </c>
      <c r="K41" s="9">
        <f t="shared" si="2"/>
        <v>12570</v>
      </c>
      <c r="L41" s="9">
        <f t="shared" si="4"/>
        <v>33360</v>
      </c>
      <c r="M41" s="8" t="str">
        <f t="shared" si="5"/>
        <v>ดี</v>
      </c>
      <c r="N41" s="8"/>
      <c r="Q41" s="62"/>
      <c r="R41" s="41"/>
      <c r="S41" s="63"/>
    </row>
    <row r="42" spans="1:19" ht="21">
      <c r="A42" s="3">
        <v>38</v>
      </c>
      <c r="B42" s="3">
        <v>38</v>
      </c>
      <c r="C42" s="4" t="s">
        <v>90</v>
      </c>
      <c r="D42" s="4" t="s">
        <v>8</v>
      </c>
      <c r="E42" s="3" t="s">
        <v>47</v>
      </c>
      <c r="F42" s="49">
        <v>12810</v>
      </c>
      <c r="G42" s="27">
        <v>89</v>
      </c>
      <c r="H42" s="15">
        <f t="shared" si="0"/>
        <v>0.0435</v>
      </c>
      <c r="I42" s="12">
        <f t="shared" si="3"/>
        <v>557.235</v>
      </c>
      <c r="J42" s="9">
        <f t="shared" si="1"/>
        <v>560</v>
      </c>
      <c r="K42" s="9">
        <f t="shared" si="2"/>
        <v>13370</v>
      </c>
      <c r="L42" s="9">
        <f t="shared" si="4"/>
        <v>33360</v>
      </c>
      <c r="M42" s="8" t="str">
        <f t="shared" si="5"/>
        <v>ดีมาก</v>
      </c>
      <c r="N42" s="8"/>
      <c r="Q42" s="28"/>
      <c r="R42" s="29"/>
      <c r="S42" s="64"/>
    </row>
    <row r="43" spans="1:19" ht="21">
      <c r="A43" s="3">
        <v>39</v>
      </c>
      <c r="B43" s="3">
        <v>39</v>
      </c>
      <c r="C43" s="4" t="s">
        <v>88</v>
      </c>
      <c r="D43" s="4" t="s">
        <v>11</v>
      </c>
      <c r="E43" s="3" t="s">
        <v>44</v>
      </c>
      <c r="F43" s="49">
        <v>8160</v>
      </c>
      <c r="G43" s="27">
        <v>87</v>
      </c>
      <c r="H43" s="15">
        <f t="shared" si="0"/>
        <v>0.0435</v>
      </c>
      <c r="I43" s="12">
        <f t="shared" si="3"/>
        <v>354.96</v>
      </c>
      <c r="J43" s="9">
        <f t="shared" si="1"/>
        <v>360</v>
      </c>
      <c r="K43" s="9">
        <f t="shared" si="2"/>
        <v>8520</v>
      </c>
      <c r="L43" s="9">
        <f t="shared" si="4"/>
        <v>19430</v>
      </c>
      <c r="M43" s="8" t="str">
        <f t="shared" si="5"/>
        <v>ดีมาก</v>
      </c>
      <c r="N43" s="8"/>
      <c r="Q43" s="28"/>
      <c r="R43" s="29"/>
      <c r="S43" s="64"/>
    </row>
    <row r="44" spans="1:19" ht="21.75" thickBot="1">
      <c r="A44" s="3">
        <v>40</v>
      </c>
      <c r="B44" s="3">
        <v>40</v>
      </c>
      <c r="C44" s="4" t="s">
        <v>89</v>
      </c>
      <c r="D44" s="4" t="s">
        <v>11</v>
      </c>
      <c r="E44" s="3" t="s">
        <v>44</v>
      </c>
      <c r="F44" s="55">
        <v>7770</v>
      </c>
      <c r="G44" s="27">
        <v>85</v>
      </c>
      <c r="H44" s="15">
        <f t="shared" si="0"/>
        <v>0.0435</v>
      </c>
      <c r="I44" s="12">
        <f t="shared" si="3"/>
        <v>337.995</v>
      </c>
      <c r="J44" s="9">
        <f t="shared" si="1"/>
        <v>340</v>
      </c>
      <c r="K44" s="9">
        <f t="shared" si="2"/>
        <v>8110</v>
      </c>
      <c r="L44" s="9">
        <f t="shared" si="4"/>
        <v>19430</v>
      </c>
      <c r="M44" s="8" t="str">
        <f t="shared" si="5"/>
        <v>ดีมาก</v>
      </c>
      <c r="N44" s="8"/>
      <c r="Q44" s="28"/>
      <c r="R44" s="29"/>
      <c r="S44" s="64"/>
    </row>
    <row r="45" spans="5:19" ht="21.75" thickBot="1">
      <c r="E45" s="54" t="s">
        <v>32</v>
      </c>
      <c r="F45" s="56">
        <f>SUM(F5:F44)</f>
        <v>437560</v>
      </c>
      <c r="I45" s="11"/>
      <c r="J45" s="35">
        <f>SUM(J5:J44)</f>
        <v>17370</v>
      </c>
      <c r="L45" s="53"/>
      <c r="Q45" s="28"/>
      <c r="R45" s="29"/>
      <c r="S45" s="64"/>
    </row>
    <row r="49" ht="15.75">
      <c r="E49" s="67" t="s">
        <v>103</v>
      </c>
    </row>
    <row r="50" spans="5:7" ht="12.75">
      <c r="E50" s="36" t="s">
        <v>37</v>
      </c>
      <c r="F50" s="36" t="s">
        <v>39</v>
      </c>
      <c r="G50" s="36" t="s">
        <v>38</v>
      </c>
    </row>
    <row r="51" spans="5:7" ht="12.75">
      <c r="E51" s="16" t="s">
        <v>30</v>
      </c>
      <c r="F51" s="50">
        <f>S40</f>
        <v>0.053</v>
      </c>
      <c r="G51" s="58">
        <f>COUNTIF($H$5:$H$44,"=5.50%")</f>
        <v>0</v>
      </c>
    </row>
    <row r="52" spans="5:7" ht="12.75">
      <c r="E52" s="16" t="s">
        <v>31</v>
      </c>
      <c r="F52" s="50">
        <f>S35</f>
        <v>0.053</v>
      </c>
      <c r="G52" s="58">
        <f>COUNTIF($H$5:$H$44,"=5.0%")</f>
        <v>0</v>
      </c>
    </row>
    <row r="53" spans="5:7" ht="12.75">
      <c r="E53" s="16" t="s">
        <v>33</v>
      </c>
      <c r="F53" s="50">
        <f>S30</f>
        <v>0.0435</v>
      </c>
      <c r="G53" s="58">
        <f>COUNTIF($H$5:$H$44,"=3.8%")</f>
        <v>0</v>
      </c>
    </row>
    <row r="54" spans="5:7" ht="12.75">
      <c r="E54" s="16" t="s">
        <v>34</v>
      </c>
      <c r="F54" s="50">
        <f>S25</f>
        <v>0.0435</v>
      </c>
      <c r="G54" s="58">
        <f>COUNTIF($H$5:$H$44,"=3.60%")</f>
        <v>0</v>
      </c>
    </row>
    <row r="55" spans="5:7" ht="12.75">
      <c r="E55" s="16" t="s">
        <v>35</v>
      </c>
      <c r="F55" s="50">
        <f>S15</f>
        <v>0.03</v>
      </c>
      <c r="G55" s="58">
        <f>COUNTIF($H$5:$H$44,"=2.60%")</f>
        <v>0</v>
      </c>
    </row>
    <row r="56" spans="5:7" ht="12.75">
      <c r="E56" s="16" t="s">
        <v>36</v>
      </c>
      <c r="F56" s="50">
        <f>S5</f>
        <v>0</v>
      </c>
      <c r="G56" s="58">
        <f>COUNTIF($H$5:$H$44,"=0%")</f>
        <v>2</v>
      </c>
    </row>
    <row r="57" spans="5:7" ht="12.75">
      <c r="E57" s="8"/>
      <c r="F57" s="51"/>
      <c r="G57" s="59">
        <f>SUM(G51:G56)</f>
        <v>2</v>
      </c>
    </row>
  </sheetData>
  <sheetProtection/>
  <mergeCells count="3">
    <mergeCell ref="B3:B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P13"/>
  <sheetViews>
    <sheetView zoomScalePageLayoutView="0" workbookViewId="0" topLeftCell="A1">
      <selection activeCell="F3" sqref="F3"/>
    </sheetView>
  </sheetViews>
  <sheetFormatPr defaultColWidth="9.140625" defaultRowHeight="12.75"/>
  <cols>
    <col min="5" max="5" width="18.421875" style="0" bestFit="1" customWidth="1"/>
    <col min="6" max="6" width="33.7109375" style="0" customWidth="1"/>
    <col min="10" max="10" width="9.8515625" style="0" bestFit="1" customWidth="1"/>
    <col min="11" max="11" width="12.421875" style="0" bestFit="1" customWidth="1"/>
    <col min="12" max="13" width="0" style="0" hidden="1" customWidth="1"/>
  </cols>
  <sheetData>
    <row r="2" spans="6:13" ht="12.75">
      <c r="F2" s="5" t="s">
        <v>107</v>
      </c>
      <c r="K2" s="5" t="s">
        <v>108</v>
      </c>
      <c r="L2" s="68" t="s">
        <v>114</v>
      </c>
      <c r="M2" s="68" t="s">
        <v>115</v>
      </c>
    </row>
    <row r="3" spans="5:16" ht="12.75">
      <c r="E3" s="5" t="s">
        <v>102</v>
      </c>
      <c r="F3" s="5"/>
      <c r="J3" s="5" t="s">
        <v>102</v>
      </c>
      <c r="K3" s="5" t="s">
        <v>104</v>
      </c>
      <c r="L3" s="5">
        <v>80</v>
      </c>
      <c r="M3">
        <v>100</v>
      </c>
      <c r="P3" s="5" t="s">
        <v>10</v>
      </c>
    </row>
    <row r="4" spans="5:16" ht="12.75">
      <c r="E4" s="5" t="s">
        <v>9</v>
      </c>
      <c r="J4" s="5" t="s">
        <v>24</v>
      </c>
      <c r="K4" s="5" t="s">
        <v>105</v>
      </c>
      <c r="L4" s="5">
        <v>60</v>
      </c>
      <c r="M4">
        <v>79.99</v>
      </c>
      <c r="P4" s="5" t="s">
        <v>29</v>
      </c>
    </row>
    <row r="5" spans="5:16" ht="12.75">
      <c r="E5" s="5" t="s">
        <v>24</v>
      </c>
      <c r="J5" s="5" t="s">
        <v>112</v>
      </c>
      <c r="K5" s="5" t="s">
        <v>106</v>
      </c>
      <c r="L5" s="5">
        <v>0</v>
      </c>
      <c r="M5">
        <v>59.99</v>
      </c>
      <c r="P5" s="5" t="s">
        <v>116</v>
      </c>
    </row>
    <row r="6" spans="5:16" ht="12.75">
      <c r="E6" s="5" t="s">
        <v>23</v>
      </c>
      <c r="P6" s="5" t="s">
        <v>117</v>
      </c>
    </row>
    <row r="7" spans="5:16" ht="12.75">
      <c r="E7" s="5" t="s">
        <v>101</v>
      </c>
      <c r="F7" s="5" t="s">
        <v>113</v>
      </c>
      <c r="P7" s="5" t="s">
        <v>118</v>
      </c>
    </row>
    <row r="11" ht="12.75">
      <c r="E11" s="5" t="s">
        <v>109</v>
      </c>
    </row>
    <row r="12" ht="12.75">
      <c r="E12" s="5" t="s">
        <v>110</v>
      </c>
    </row>
    <row r="13" ht="12.75">
      <c r="E13" s="5" t="s">
        <v>111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5"/>
  <sheetViews>
    <sheetView zoomScale="90" zoomScaleNormal="90" zoomScalePageLayoutView="0" workbookViewId="0" topLeftCell="A34">
      <selection activeCell="G44" sqref="G44"/>
    </sheetView>
  </sheetViews>
  <sheetFormatPr defaultColWidth="9.140625" defaultRowHeight="12.75"/>
  <cols>
    <col min="1" max="1" width="2.140625" style="99" customWidth="1"/>
    <col min="2" max="2" width="24.8515625" style="99" customWidth="1"/>
    <col min="3" max="3" width="11.8515625" style="99" customWidth="1"/>
    <col min="4" max="15" width="9.140625" style="99" customWidth="1"/>
    <col min="16" max="16" width="11.00390625" style="99" customWidth="1"/>
    <col min="17" max="16384" width="9.140625" style="99" customWidth="1"/>
  </cols>
  <sheetData>
    <row r="1" spans="2:9" ht="28.5">
      <c r="B1" s="110" t="s">
        <v>188</v>
      </c>
      <c r="C1" s="111"/>
      <c r="D1" s="111"/>
      <c r="E1" s="111"/>
      <c r="F1" s="111"/>
      <c r="G1" s="111"/>
      <c r="H1" s="111"/>
      <c r="I1" s="111"/>
    </row>
    <row r="2" spans="2:4" s="102" customFormat="1" ht="23.25">
      <c r="B2" s="188" t="s">
        <v>182</v>
      </c>
      <c r="C2" s="188"/>
      <c r="D2" s="188"/>
    </row>
    <row r="3" spans="2:3" s="102" customFormat="1" ht="23.25">
      <c r="B3" s="104" t="s">
        <v>146</v>
      </c>
      <c r="C3" s="102" t="s">
        <v>172</v>
      </c>
    </row>
    <row r="4" spans="2:3" s="102" customFormat="1" ht="23.25">
      <c r="B4" s="104" t="s">
        <v>147</v>
      </c>
      <c r="C4" s="102" t="s">
        <v>173</v>
      </c>
    </row>
    <row r="5" spans="2:3" s="102" customFormat="1" ht="23.25">
      <c r="B5" s="104" t="s">
        <v>181</v>
      </c>
      <c r="C5" s="102" t="s">
        <v>174</v>
      </c>
    </row>
    <row r="6" spans="2:3" s="102" customFormat="1" ht="23.25">
      <c r="B6" s="104" t="s">
        <v>148</v>
      </c>
      <c r="C6" s="102" t="s">
        <v>175</v>
      </c>
    </row>
    <row r="7" s="102" customFormat="1" ht="9.75" customHeight="1"/>
    <row r="8" s="102" customFormat="1" ht="23.25">
      <c r="B8" s="106" t="s">
        <v>144</v>
      </c>
    </row>
    <row r="9" s="102" customFormat="1" ht="23.25">
      <c r="B9" s="107" t="s">
        <v>140</v>
      </c>
    </row>
    <row r="10" spans="2:3" s="102" customFormat="1" ht="23.25">
      <c r="B10" s="101" t="s">
        <v>145</v>
      </c>
      <c r="C10" s="102" t="s">
        <v>141</v>
      </c>
    </row>
    <row r="11" spans="2:3" s="102" customFormat="1" ht="23.25">
      <c r="B11" s="103" t="s">
        <v>162</v>
      </c>
      <c r="C11" s="102" t="s">
        <v>189</v>
      </c>
    </row>
    <row r="12" s="102" customFormat="1" ht="30.75" customHeight="1">
      <c r="B12" s="104" t="s">
        <v>190</v>
      </c>
    </row>
    <row r="13" s="102" customFormat="1" ht="9" customHeight="1">
      <c r="B13" s="104"/>
    </row>
    <row r="14" spans="2:5" s="102" customFormat="1" ht="23.25">
      <c r="B14" s="105">
        <v>1</v>
      </c>
      <c r="C14" s="106" t="s">
        <v>142</v>
      </c>
      <c r="D14" s="107"/>
      <c r="E14" s="107"/>
    </row>
    <row r="15" s="102" customFormat="1" ht="23.25">
      <c r="C15" s="107" t="s">
        <v>176</v>
      </c>
    </row>
    <row r="16" spans="3:4" s="102" customFormat="1" ht="23.25">
      <c r="C16" s="107" t="s">
        <v>134</v>
      </c>
      <c r="D16" s="102" t="s">
        <v>137</v>
      </c>
    </row>
    <row r="17" spans="3:4" s="102" customFormat="1" ht="23.25">
      <c r="C17" s="107" t="s">
        <v>135</v>
      </c>
      <c r="D17" s="102" t="s">
        <v>40</v>
      </c>
    </row>
    <row r="18" spans="3:4" s="102" customFormat="1" ht="23.25">
      <c r="C18" s="107" t="s">
        <v>129</v>
      </c>
      <c r="D18" s="102" t="s">
        <v>138</v>
      </c>
    </row>
    <row r="19" spans="3:4" s="102" customFormat="1" ht="23.25">
      <c r="C19" s="107" t="s">
        <v>130</v>
      </c>
      <c r="D19" s="102" t="s">
        <v>139</v>
      </c>
    </row>
    <row r="20" spans="2:4" s="102" customFormat="1" ht="23.25">
      <c r="B20" s="108" t="s">
        <v>171</v>
      </c>
      <c r="C20" s="107" t="s">
        <v>136</v>
      </c>
      <c r="D20" s="102" t="s">
        <v>187</v>
      </c>
    </row>
    <row r="21" spans="3:4" s="102" customFormat="1" ht="23.25">
      <c r="C21" s="107"/>
      <c r="D21" s="102" t="s">
        <v>170</v>
      </c>
    </row>
    <row r="22" spans="3:4" s="102" customFormat="1" ht="23.25">
      <c r="C22" s="107"/>
      <c r="D22" s="102" t="s">
        <v>164</v>
      </c>
    </row>
    <row r="23" spans="3:4" s="102" customFormat="1" ht="23.25">
      <c r="C23" s="107"/>
      <c r="D23" s="102" t="s">
        <v>165</v>
      </c>
    </row>
    <row r="24" spans="3:4" s="102" customFormat="1" ht="23.25">
      <c r="C24" s="107"/>
      <c r="D24" s="102" t="s">
        <v>166</v>
      </c>
    </row>
    <row r="25" spans="3:4" s="102" customFormat="1" ht="23.25">
      <c r="C25" s="107"/>
      <c r="D25" s="102" t="s">
        <v>167</v>
      </c>
    </row>
    <row r="26" spans="3:4" s="102" customFormat="1" ht="23.25">
      <c r="C26" s="107"/>
      <c r="D26" s="102" t="s">
        <v>168</v>
      </c>
    </row>
    <row r="27" spans="3:4" s="102" customFormat="1" ht="23.25">
      <c r="C27" s="107"/>
      <c r="D27" s="102" t="s">
        <v>169</v>
      </c>
    </row>
    <row r="28" spans="2:4" s="102" customFormat="1" ht="23.25">
      <c r="B28" s="108" t="s">
        <v>171</v>
      </c>
      <c r="C28" s="107" t="s">
        <v>127</v>
      </c>
      <c r="D28" s="102" t="s">
        <v>191</v>
      </c>
    </row>
    <row r="29" spans="2:4" s="102" customFormat="1" ht="23.25">
      <c r="B29" s="108" t="s">
        <v>171</v>
      </c>
      <c r="C29" s="107" t="s">
        <v>128</v>
      </c>
      <c r="D29" s="102" t="s">
        <v>192</v>
      </c>
    </row>
    <row r="30" s="102" customFormat="1" ht="23.25">
      <c r="C30" s="107" t="s">
        <v>193</v>
      </c>
    </row>
    <row r="31" spans="3:4" s="102" customFormat="1" ht="23.25">
      <c r="C31" s="107" t="s">
        <v>132</v>
      </c>
      <c r="D31" s="102" t="s">
        <v>133</v>
      </c>
    </row>
    <row r="32" s="102" customFormat="1" ht="17.25" customHeight="1"/>
    <row r="33" spans="2:13" s="102" customFormat="1" ht="23.25">
      <c r="B33" s="105">
        <v>2</v>
      </c>
      <c r="C33" s="106" t="s">
        <v>143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  <row r="34" s="102" customFormat="1" ht="23.25">
      <c r="C34" s="107" t="s">
        <v>131</v>
      </c>
    </row>
    <row r="35" spans="2:4" s="102" customFormat="1" ht="23.25">
      <c r="B35" s="108" t="s">
        <v>171</v>
      </c>
      <c r="C35" s="107" t="s">
        <v>134</v>
      </c>
      <c r="D35" s="102" t="s">
        <v>194</v>
      </c>
    </row>
    <row r="36" spans="2:4" s="102" customFormat="1" ht="23.25">
      <c r="B36" s="108" t="s">
        <v>171</v>
      </c>
      <c r="C36" s="107" t="s">
        <v>135</v>
      </c>
      <c r="D36" s="102" t="s">
        <v>195</v>
      </c>
    </row>
    <row r="37" spans="3:4" s="102" customFormat="1" ht="23.25">
      <c r="C37" s="107" t="s">
        <v>129</v>
      </c>
      <c r="D37" s="102" t="s">
        <v>150</v>
      </c>
    </row>
    <row r="38" spans="3:4" s="102" customFormat="1" ht="23.25">
      <c r="C38" s="107" t="s">
        <v>130</v>
      </c>
      <c r="D38" s="102" t="s">
        <v>149</v>
      </c>
    </row>
    <row r="39" spans="2:4" s="102" customFormat="1" ht="23.25">
      <c r="B39" s="108" t="s">
        <v>171</v>
      </c>
      <c r="C39" s="107" t="s">
        <v>136</v>
      </c>
      <c r="D39" s="102" t="s">
        <v>196</v>
      </c>
    </row>
    <row r="40" s="102" customFormat="1" ht="23.25">
      <c r="C40" s="102" t="s">
        <v>185</v>
      </c>
    </row>
    <row r="41" spans="5:12" s="102" customFormat="1" ht="27.75">
      <c r="E41" s="106" t="s">
        <v>186</v>
      </c>
      <c r="L41" s="106" t="s">
        <v>186</v>
      </c>
    </row>
    <row r="42" ht="24">
      <c r="D42" s="100"/>
    </row>
    <row r="43" ht="24">
      <c r="D43" s="100"/>
    </row>
    <row r="44" ht="24">
      <c r="D44" s="100"/>
    </row>
    <row r="45" ht="24">
      <c r="D45" s="100"/>
    </row>
    <row r="46" ht="24">
      <c r="D46" s="100"/>
    </row>
    <row r="47" ht="24">
      <c r="D47" s="100"/>
    </row>
    <row r="48" ht="24">
      <c r="D48" s="100"/>
    </row>
    <row r="49" ht="24">
      <c r="D49" s="100"/>
    </row>
    <row r="50" ht="24">
      <c r="D50" s="100"/>
    </row>
    <row r="51" ht="24">
      <c r="D51" s="100"/>
    </row>
    <row r="52" ht="24">
      <c r="D52" s="100"/>
    </row>
    <row r="53" ht="24">
      <c r="D53" s="100"/>
    </row>
    <row r="54" ht="24" customHeight="1">
      <c r="D54" s="100"/>
    </row>
    <row r="55" spans="2:7" s="102" customFormat="1" ht="23.25">
      <c r="B55" s="109">
        <v>3</v>
      </c>
      <c r="C55" s="106" t="s">
        <v>180</v>
      </c>
      <c r="D55" s="107"/>
      <c r="E55" s="107"/>
      <c r="F55" s="107"/>
      <c r="G55" s="107"/>
    </row>
  </sheetData>
  <sheetProtection/>
  <mergeCells count="1">
    <mergeCell ref="B2:D2"/>
  </mergeCells>
  <printOptions/>
  <pageMargins left="1.29" right="0" top="0.57" bottom="0.15748031496062992" header="0.69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90" zoomScaleNormal="90" zoomScalePageLayoutView="0" workbookViewId="0" topLeftCell="E13">
      <selection activeCell="Q24" sqref="Q24"/>
    </sheetView>
  </sheetViews>
  <sheetFormatPr defaultColWidth="9.140625" defaultRowHeight="12.75"/>
  <cols>
    <col min="1" max="1" width="8.8515625" style="175" customWidth="1"/>
    <col min="2" max="2" width="14.140625" style="175" customWidth="1"/>
    <col min="3" max="3" width="26.28125" style="175" customWidth="1"/>
    <col min="4" max="4" width="27.421875" style="175" customWidth="1"/>
    <col min="5" max="5" width="15.28125" style="175" customWidth="1"/>
    <col min="6" max="6" width="14.421875" style="176" customWidth="1"/>
    <col min="7" max="7" width="13.421875" style="177" customWidth="1"/>
    <col min="8" max="8" width="10.8515625" style="175" customWidth="1"/>
    <col min="9" max="9" width="12.421875" style="175" customWidth="1"/>
    <col min="10" max="10" width="14.57421875" style="175" customWidth="1"/>
    <col min="11" max="12" width="13.8515625" style="175" customWidth="1"/>
    <col min="13" max="13" width="10.8515625" style="176" customWidth="1"/>
    <col min="14" max="14" width="13.00390625" style="175" customWidth="1"/>
    <col min="15" max="15" width="5.140625" style="133" customWidth="1"/>
    <col min="16" max="16" width="4.8515625" style="133" customWidth="1"/>
    <col min="17" max="19" width="9.140625" style="133" customWidth="1"/>
    <col min="20" max="16384" width="9.140625" style="133" customWidth="1"/>
  </cols>
  <sheetData>
    <row r="1" spans="1:14" ht="27.75">
      <c r="A1" s="190" t="s">
        <v>207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78" t="s">
        <v>205</v>
      </c>
    </row>
    <row r="2" spans="1:14" s="134" customFormat="1" ht="27.75">
      <c r="A2" s="189" t="s">
        <v>203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s="135" customFormat="1" ht="72">
      <c r="A3" s="131" t="s">
        <v>152</v>
      </c>
      <c r="B3" s="131" t="s">
        <v>153</v>
      </c>
      <c r="C3" s="131" t="s">
        <v>204</v>
      </c>
      <c r="D3" s="131" t="s">
        <v>6</v>
      </c>
      <c r="E3" s="131" t="s">
        <v>179</v>
      </c>
      <c r="F3" s="131" t="s">
        <v>177</v>
      </c>
      <c r="G3" s="131" t="s">
        <v>178</v>
      </c>
      <c r="H3" s="132" t="s">
        <v>154</v>
      </c>
      <c r="I3" s="132" t="s">
        <v>155</v>
      </c>
      <c r="J3" s="132" t="s">
        <v>159</v>
      </c>
      <c r="K3" s="132" t="s">
        <v>156</v>
      </c>
      <c r="L3" s="132" t="s">
        <v>157</v>
      </c>
      <c r="M3" s="132" t="s">
        <v>158</v>
      </c>
      <c r="N3" s="131" t="s">
        <v>4</v>
      </c>
    </row>
    <row r="4" spans="1:14" ht="24">
      <c r="A4" s="136"/>
      <c r="B4" s="136"/>
      <c r="C4" s="137"/>
      <c r="D4" s="137"/>
      <c r="E4" s="136"/>
      <c r="F4" s="138"/>
      <c r="G4" s="139"/>
      <c r="H4" s="140"/>
      <c r="I4" s="141"/>
      <c r="J4" s="142"/>
      <c r="K4" s="142"/>
      <c r="L4" s="142"/>
      <c r="M4" s="143"/>
      <c r="N4" s="144"/>
    </row>
    <row r="5" spans="1:14" ht="24">
      <c r="A5" s="145"/>
      <c r="B5" s="145"/>
      <c r="C5" s="146"/>
      <c r="D5" s="146"/>
      <c r="E5" s="136"/>
      <c r="F5" s="147"/>
      <c r="G5" s="148"/>
      <c r="H5" s="149"/>
      <c r="I5" s="150"/>
      <c r="J5" s="151"/>
      <c r="K5" s="151"/>
      <c r="L5" s="151"/>
      <c r="M5" s="152"/>
      <c r="N5" s="153"/>
    </row>
    <row r="6" spans="1:14" ht="24">
      <c r="A6" s="145"/>
      <c r="B6" s="145"/>
      <c r="C6" s="146"/>
      <c r="D6" s="146"/>
      <c r="E6" s="145"/>
      <c r="F6" s="147"/>
      <c r="G6" s="148"/>
      <c r="H6" s="149"/>
      <c r="I6" s="150"/>
      <c r="J6" s="151"/>
      <c r="K6" s="151"/>
      <c r="L6" s="151"/>
      <c r="M6" s="152"/>
      <c r="N6" s="153"/>
    </row>
    <row r="7" spans="1:14" ht="24">
      <c r="A7" s="145"/>
      <c r="B7" s="145"/>
      <c r="C7" s="146"/>
      <c r="D7" s="146"/>
      <c r="E7" s="145"/>
      <c r="F7" s="147"/>
      <c r="G7" s="148"/>
      <c r="H7" s="149"/>
      <c r="I7" s="150"/>
      <c r="J7" s="151"/>
      <c r="K7" s="151"/>
      <c r="L7" s="151"/>
      <c r="M7" s="152"/>
      <c r="N7" s="153"/>
    </row>
    <row r="8" spans="1:14" ht="24">
      <c r="A8" s="145"/>
      <c r="B8" s="145"/>
      <c r="C8" s="146"/>
      <c r="D8" s="146"/>
      <c r="E8" s="145"/>
      <c r="F8" s="147"/>
      <c r="G8" s="148"/>
      <c r="H8" s="149"/>
      <c r="I8" s="150"/>
      <c r="J8" s="151"/>
      <c r="K8" s="151"/>
      <c r="L8" s="151"/>
      <c r="M8" s="152"/>
      <c r="N8" s="153"/>
    </row>
    <row r="9" spans="1:14" ht="26.25" customHeight="1">
      <c r="A9" s="154"/>
      <c r="B9" s="154"/>
      <c r="C9" s="155"/>
      <c r="D9" s="156"/>
      <c r="E9" s="154"/>
      <c r="F9" s="157"/>
      <c r="G9" s="158"/>
      <c r="H9" s="159"/>
      <c r="I9" s="160"/>
      <c r="J9" s="161"/>
      <c r="K9" s="161"/>
      <c r="L9" s="161"/>
      <c r="M9" s="162"/>
      <c r="N9" s="163"/>
    </row>
    <row r="10" spans="1:14" ht="24">
      <c r="A10" s="145"/>
      <c r="B10" s="145"/>
      <c r="C10" s="146"/>
      <c r="D10" s="146"/>
      <c r="E10" s="145"/>
      <c r="F10" s="147"/>
      <c r="G10" s="164"/>
      <c r="H10" s="149"/>
      <c r="I10" s="150"/>
      <c r="J10" s="151"/>
      <c r="K10" s="151"/>
      <c r="L10" s="151"/>
      <c r="M10" s="152"/>
      <c r="N10" s="153"/>
    </row>
    <row r="11" spans="1:14" ht="24">
      <c r="A11" s="145"/>
      <c r="B11" s="145"/>
      <c r="C11" s="146"/>
      <c r="D11" s="146"/>
      <c r="E11" s="145"/>
      <c r="F11" s="147"/>
      <c r="G11" s="148"/>
      <c r="H11" s="149"/>
      <c r="I11" s="150"/>
      <c r="J11" s="151"/>
      <c r="K11" s="151"/>
      <c r="L11" s="151"/>
      <c r="M11" s="152"/>
      <c r="N11" s="153"/>
    </row>
    <row r="12" spans="1:14" ht="24">
      <c r="A12" s="145"/>
      <c r="B12" s="145"/>
      <c r="C12" s="146"/>
      <c r="D12" s="146"/>
      <c r="E12" s="145"/>
      <c r="F12" s="147"/>
      <c r="G12" s="148"/>
      <c r="H12" s="149"/>
      <c r="I12" s="150"/>
      <c r="J12" s="151"/>
      <c r="K12" s="151"/>
      <c r="L12" s="151"/>
      <c r="M12" s="152"/>
      <c r="N12" s="153"/>
    </row>
    <row r="13" spans="1:14" ht="24">
      <c r="A13" s="145"/>
      <c r="B13" s="145"/>
      <c r="C13" s="146"/>
      <c r="D13" s="146"/>
      <c r="E13" s="145"/>
      <c r="F13" s="147"/>
      <c r="G13" s="148"/>
      <c r="H13" s="149"/>
      <c r="I13" s="150"/>
      <c r="J13" s="151"/>
      <c r="K13" s="151"/>
      <c r="L13" s="151"/>
      <c r="M13" s="152"/>
      <c r="N13" s="153"/>
    </row>
    <row r="14" spans="1:14" ht="24">
      <c r="A14" s="145"/>
      <c r="B14" s="145"/>
      <c r="C14" s="146"/>
      <c r="D14" s="146"/>
      <c r="E14" s="145"/>
      <c r="F14" s="147"/>
      <c r="G14" s="164"/>
      <c r="H14" s="149"/>
      <c r="I14" s="150"/>
      <c r="J14" s="151"/>
      <c r="K14" s="151"/>
      <c r="L14" s="151"/>
      <c r="M14" s="152"/>
      <c r="N14" s="153"/>
    </row>
    <row r="15" spans="1:14" ht="24">
      <c r="A15" s="145"/>
      <c r="B15" s="145"/>
      <c r="C15" s="146"/>
      <c r="D15" s="146"/>
      <c r="E15" s="145"/>
      <c r="F15" s="147"/>
      <c r="G15" s="148"/>
      <c r="H15" s="149"/>
      <c r="I15" s="150"/>
      <c r="J15" s="151"/>
      <c r="K15" s="151"/>
      <c r="L15" s="151"/>
      <c r="M15" s="152"/>
      <c r="N15" s="153"/>
    </row>
    <row r="16" spans="1:14" ht="24">
      <c r="A16" s="145"/>
      <c r="B16" s="145"/>
      <c r="C16" s="146"/>
      <c r="D16" s="146"/>
      <c r="E16" s="145"/>
      <c r="F16" s="147"/>
      <c r="G16" s="148"/>
      <c r="H16" s="149"/>
      <c r="I16" s="150"/>
      <c r="J16" s="151"/>
      <c r="K16" s="151"/>
      <c r="L16" s="151"/>
      <c r="M16" s="152"/>
      <c r="N16" s="153"/>
    </row>
    <row r="17" spans="1:14" ht="24">
      <c r="A17" s="145"/>
      <c r="B17" s="145"/>
      <c r="C17" s="146"/>
      <c r="D17" s="146"/>
      <c r="E17" s="145"/>
      <c r="F17" s="147"/>
      <c r="G17" s="148"/>
      <c r="H17" s="149"/>
      <c r="I17" s="150"/>
      <c r="J17" s="151"/>
      <c r="K17" s="151"/>
      <c r="L17" s="151"/>
      <c r="M17" s="152"/>
      <c r="N17" s="153"/>
    </row>
    <row r="18" spans="1:14" ht="24">
      <c r="A18" s="145"/>
      <c r="B18" s="145"/>
      <c r="C18" s="146"/>
      <c r="D18" s="146"/>
      <c r="E18" s="145"/>
      <c r="F18" s="147"/>
      <c r="G18" s="148"/>
      <c r="H18" s="149"/>
      <c r="I18" s="150"/>
      <c r="J18" s="151"/>
      <c r="K18" s="151"/>
      <c r="L18" s="151"/>
      <c r="M18" s="152"/>
      <c r="N18" s="153"/>
    </row>
    <row r="19" spans="1:14" s="167" customFormat="1" ht="24">
      <c r="A19" s="145"/>
      <c r="B19" s="145"/>
      <c r="C19" s="165"/>
      <c r="D19" s="165"/>
      <c r="E19" s="166"/>
      <c r="F19" s="147"/>
      <c r="G19" s="148"/>
      <c r="H19" s="149"/>
      <c r="I19" s="150"/>
      <c r="J19" s="151"/>
      <c r="K19" s="151"/>
      <c r="L19" s="151"/>
      <c r="M19" s="152"/>
      <c r="N19" s="153"/>
    </row>
    <row r="20" spans="1:14" s="167" customFormat="1" ht="24">
      <c r="A20" s="145"/>
      <c r="B20" s="145"/>
      <c r="C20" s="165"/>
      <c r="D20" s="165"/>
      <c r="E20" s="166"/>
      <c r="F20" s="147"/>
      <c r="G20" s="148"/>
      <c r="H20" s="149"/>
      <c r="I20" s="150"/>
      <c r="J20" s="151"/>
      <c r="K20" s="151"/>
      <c r="L20" s="151"/>
      <c r="M20" s="152"/>
      <c r="N20" s="153"/>
    </row>
    <row r="21" spans="1:14" ht="24">
      <c r="A21" s="145"/>
      <c r="B21" s="145"/>
      <c r="C21" s="146"/>
      <c r="D21" s="146"/>
      <c r="E21" s="145"/>
      <c r="F21" s="147"/>
      <c r="G21" s="148"/>
      <c r="H21" s="149"/>
      <c r="I21" s="150"/>
      <c r="J21" s="151"/>
      <c r="K21" s="151"/>
      <c r="L21" s="151"/>
      <c r="M21" s="152"/>
      <c r="N21" s="153"/>
    </row>
    <row r="22" spans="1:14" ht="20.25">
      <c r="A22" s="181"/>
      <c r="B22" s="183" t="s">
        <v>206</v>
      </c>
      <c r="C22" s="182"/>
      <c r="D22" s="182"/>
      <c r="E22" s="181"/>
      <c r="F22" s="179"/>
      <c r="G22" s="180"/>
      <c r="H22" s="171"/>
      <c r="I22" s="172"/>
      <c r="J22" s="173"/>
      <c r="K22" s="173"/>
      <c r="L22" s="173"/>
      <c r="M22" s="174"/>
      <c r="N22" s="168"/>
    </row>
    <row r="23" spans="1:14" ht="20.25">
      <c r="A23" s="181"/>
      <c r="B23" s="181"/>
      <c r="C23" s="182"/>
      <c r="D23" s="182"/>
      <c r="E23" s="181"/>
      <c r="F23" s="179" t="s">
        <v>210</v>
      </c>
      <c r="G23" s="180"/>
      <c r="H23" s="171"/>
      <c r="I23" s="172"/>
      <c r="J23" s="173"/>
      <c r="K23" s="173"/>
      <c r="L23" s="173"/>
      <c r="M23" s="174"/>
      <c r="N23" s="168"/>
    </row>
    <row r="24" spans="1:14" ht="20.25">
      <c r="A24" s="181"/>
      <c r="B24" s="181"/>
      <c r="C24" s="182"/>
      <c r="D24" s="182"/>
      <c r="E24" s="181"/>
      <c r="F24" s="181" t="s">
        <v>208</v>
      </c>
      <c r="G24" s="180"/>
      <c r="H24" s="171"/>
      <c r="I24" s="172"/>
      <c r="J24" s="173"/>
      <c r="K24" s="173"/>
      <c r="L24" s="173"/>
      <c r="M24" s="174"/>
      <c r="N24" s="168"/>
    </row>
    <row r="25" spans="1:14" ht="20.25">
      <c r="A25" s="181"/>
      <c r="B25" s="181"/>
      <c r="C25" s="182"/>
      <c r="D25" s="182"/>
      <c r="E25" s="181"/>
      <c r="F25" s="181" t="s">
        <v>209</v>
      </c>
      <c r="G25" s="180"/>
      <c r="H25" s="171"/>
      <c r="I25" s="172"/>
      <c r="J25" s="173"/>
      <c r="K25" s="173"/>
      <c r="L25" s="173"/>
      <c r="M25" s="174"/>
      <c r="N25" s="168"/>
    </row>
    <row r="26" spans="1:14" ht="20.25">
      <c r="A26" s="181"/>
      <c r="B26" s="181"/>
      <c r="C26" s="182"/>
      <c r="D26" s="182"/>
      <c r="E26" s="181"/>
      <c r="F26" s="179"/>
      <c r="G26" s="180"/>
      <c r="H26" s="171"/>
      <c r="I26" s="172"/>
      <c r="J26" s="173"/>
      <c r="K26" s="173"/>
      <c r="L26" s="173"/>
      <c r="M26" s="174"/>
      <c r="N26" s="168"/>
    </row>
    <row r="27" spans="1:14" ht="20.25">
      <c r="A27" s="181"/>
      <c r="B27" s="181"/>
      <c r="C27" s="182"/>
      <c r="D27" s="182"/>
      <c r="E27" s="181"/>
      <c r="F27" s="179"/>
      <c r="G27" s="180"/>
      <c r="H27" s="171"/>
      <c r="I27" s="172"/>
      <c r="J27" s="173"/>
      <c r="K27" s="173"/>
      <c r="L27" s="173"/>
      <c r="M27" s="174"/>
      <c r="N27" s="168"/>
    </row>
    <row r="28" spans="1:14" ht="20.25">
      <c r="A28" s="181"/>
      <c r="B28" s="181"/>
      <c r="C28" s="182"/>
      <c r="D28" s="182"/>
      <c r="E28" s="181"/>
      <c r="F28" s="179"/>
      <c r="G28" s="180"/>
      <c r="H28" s="171"/>
      <c r="I28" s="172"/>
      <c r="J28" s="173"/>
      <c r="K28" s="173"/>
      <c r="L28" s="173"/>
      <c r="M28" s="174"/>
      <c r="N28" s="168"/>
    </row>
    <row r="29" spans="1:14" ht="20.25">
      <c r="A29" s="168"/>
      <c r="C29" s="168"/>
      <c r="D29" s="168"/>
      <c r="E29" s="168"/>
      <c r="F29" s="169"/>
      <c r="G29" s="170"/>
      <c r="H29" s="171"/>
      <c r="I29" s="172"/>
      <c r="J29" s="173"/>
      <c r="K29" s="173"/>
      <c r="L29" s="173"/>
      <c r="M29" s="174"/>
      <c r="N29" s="168"/>
    </row>
  </sheetData>
  <sheetProtection/>
  <mergeCells count="2">
    <mergeCell ref="A2:N2"/>
    <mergeCell ref="A1:M1"/>
  </mergeCells>
  <dataValidations count="1">
    <dataValidation type="decimal" allowBlank="1" showInputMessage="1" showErrorMessage="1" errorTitle="คำเตือน" error="เพื่อป้องกันการผิดพลาด&#10;ในการคำนวณ กรุณาคีย์คะแนน&#10;การประเมิน ภายในช่วงคะแนนระหว่าง&#10;1.00 - 3.00" sqref="G4:G65536">
      <formula1>1</formula1>
      <formula2>3</formula2>
    </dataValidation>
  </dataValidations>
  <printOptions/>
  <pageMargins left="0.2" right="0" top="0.69" bottom="0.1968503937007874" header="0.31496062992125984" footer="0.31496062992125984"/>
  <pageSetup horizontalDpi="600" verticalDpi="600" orientation="landscape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4">
      <selection activeCell="J12" sqref="J12"/>
    </sheetView>
  </sheetViews>
  <sheetFormatPr defaultColWidth="9.140625" defaultRowHeight="12.75"/>
  <cols>
    <col min="1" max="1" width="7.7109375" style="96" customWidth="1"/>
    <col min="2" max="2" width="8.8515625" style="96" customWidth="1"/>
    <col min="3" max="3" width="12.28125" style="80" customWidth="1"/>
    <col min="4" max="4" width="15.57421875" style="80" customWidth="1"/>
    <col min="5" max="5" width="14.8515625" style="98" customWidth="1"/>
    <col min="6" max="6" width="12.57421875" style="97" customWidth="1"/>
    <col min="7" max="7" width="16.00390625" style="94" customWidth="1"/>
    <col min="8" max="8" width="2.7109375" style="81" customWidth="1"/>
    <col min="9" max="9" width="7.57421875" style="81" customWidth="1"/>
    <col min="10" max="10" width="21.28125" style="93" customWidth="1"/>
    <col min="11" max="16384" width="9.140625" style="81" customWidth="1"/>
  </cols>
  <sheetData>
    <row r="1" spans="1:14" ht="33.75">
      <c r="A1" s="192" t="s">
        <v>201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2" ht="26.25">
      <c r="A2" s="191" t="s">
        <v>125</v>
      </c>
      <c r="B2" s="191"/>
      <c r="C2" s="191"/>
      <c r="D2" s="191"/>
      <c r="E2" s="191"/>
      <c r="F2" s="191"/>
      <c r="G2" s="191"/>
      <c r="J2" s="82"/>
      <c r="K2" s="83"/>
      <c r="L2" s="84"/>
    </row>
    <row r="3" spans="1:12" ht="30.75">
      <c r="A3" s="128"/>
      <c r="B3" s="128"/>
      <c r="C3" s="129"/>
      <c r="D3" s="129"/>
      <c r="E3" s="129"/>
      <c r="F3" s="130"/>
      <c r="G3" s="130"/>
      <c r="J3" s="82"/>
      <c r="K3" s="83"/>
      <c r="L3" s="84"/>
    </row>
    <row r="4" spans="1:10" s="87" customFormat="1" ht="168">
      <c r="A4" s="85" t="s">
        <v>197</v>
      </c>
      <c r="B4" s="85" t="s">
        <v>198</v>
      </c>
      <c r="C4" s="85" t="s">
        <v>121</v>
      </c>
      <c r="D4" s="86" t="s">
        <v>161</v>
      </c>
      <c r="E4" s="85" t="s">
        <v>199</v>
      </c>
      <c r="F4" s="86" t="s">
        <v>183</v>
      </c>
      <c r="G4" s="86" t="s">
        <v>184</v>
      </c>
      <c r="J4" s="88"/>
    </row>
    <row r="5" spans="1:7" ht="33">
      <c r="A5" s="89"/>
      <c r="B5" s="89"/>
      <c r="C5" s="90"/>
      <c r="D5" s="79"/>
      <c r="E5" s="91"/>
      <c r="F5" s="79"/>
      <c r="G5" s="92"/>
    </row>
    <row r="6" spans="1:7" ht="33">
      <c r="A6" s="89"/>
      <c r="B6" s="89"/>
      <c r="C6" s="90"/>
      <c r="D6" s="79"/>
      <c r="E6" s="91"/>
      <c r="F6" s="79"/>
      <c r="G6" s="92"/>
    </row>
    <row r="7" spans="1:7" ht="33">
      <c r="A7" s="89"/>
      <c r="B7" s="89"/>
      <c r="C7" s="90"/>
      <c r="D7" s="79"/>
      <c r="E7" s="91"/>
      <c r="F7" s="79"/>
      <c r="G7" s="92"/>
    </row>
    <row r="8" spans="1:7" ht="33">
      <c r="A8" s="89"/>
      <c r="B8" s="89"/>
      <c r="C8" s="90"/>
      <c r="D8" s="79"/>
      <c r="E8" s="91"/>
      <c r="F8" s="79"/>
      <c r="G8" s="92"/>
    </row>
    <row r="9" spans="1:7" ht="28.5">
      <c r="A9" s="89"/>
      <c r="B9" s="89"/>
      <c r="C9" s="90"/>
      <c r="D9" s="79"/>
      <c r="E9" s="91"/>
      <c r="F9" s="79"/>
      <c r="G9" s="92"/>
    </row>
    <row r="10" spans="1:10" ht="28.5">
      <c r="A10" s="89"/>
      <c r="B10" s="89"/>
      <c r="C10" s="90"/>
      <c r="D10" s="79"/>
      <c r="E10" s="91"/>
      <c r="F10" s="79"/>
      <c r="G10" s="92"/>
      <c r="J10" s="94"/>
    </row>
    <row r="11" spans="1:10" ht="28.5">
      <c r="A11" s="89"/>
      <c r="B11" s="89"/>
      <c r="C11" s="90"/>
      <c r="D11" s="79"/>
      <c r="E11" s="91"/>
      <c r="F11" s="79"/>
      <c r="G11" s="92"/>
      <c r="J11" s="81"/>
    </row>
    <row r="12" spans="1:10" ht="28.5">
      <c r="A12" s="89"/>
      <c r="B12" s="89"/>
      <c r="C12" s="90"/>
      <c r="D12" s="79"/>
      <c r="E12" s="91"/>
      <c r="F12" s="79"/>
      <c r="G12" s="92"/>
      <c r="J12" s="81"/>
    </row>
    <row r="13" spans="1:10" ht="28.5">
      <c r="A13" s="89"/>
      <c r="B13" s="89"/>
      <c r="C13" s="90"/>
      <c r="D13" s="79"/>
      <c r="E13" s="91"/>
      <c r="F13" s="79"/>
      <c r="G13" s="92"/>
      <c r="J13" s="95"/>
    </row>
    <row r="14" ht="21">
      <c r="J14" s="81"/>
    </row>
    <row r="15" ht="21">
      <c r="A15" s="96" t="s">
        <v>202</v>
      </c>
    </row>
  </sheetData>
  <sheetProtection/>
  <mergeCells count="2">
    <mergeCell ref="A2:G2"/>
    <mergeCell ref="A1:N1"/>
  </mergeCells>
  <dataValidations count="3">
    <dataValidation type="decimal" operator="equal" allowBlank="1" showInputMessage="1" showErrorMessage="1" errorTitle="คำเตือน" error="คะแนนตำสุดของควรปรับปรุงคือ 1.00" sqref="A5">
      <formula1>1</formula1>
    </dataValidation>
    <dataValidation type="decimal" operator="equal" allowBlank="1" showInputMessage="1" showErrorMessage="1" errorTitle="คำเตือน" error="คะแนนสูงสุดของควรปรับปรุงคือ1.50" sqref="B5">
      <formula1>1.5</formula1>
    </dataValidation>
    <dataValidation type="decimal" allowBlank="1" showInputMessage="1" showErrorMessage="1" errorTitle="คำเตือน" error="กรุณาคีย์ร้อยละการเลื่อนเงินเดือน&#10;เป็นค่าระหว่าง 0.00 - 6.00 %&#10;( ต้องใส่ % ด้วย )" sqref="E5:E65536">
      <formula1>0/100</formula1>
      <formula2>6/100</formula2>
    </dataValidation>
  </dataValidations>
  <printOptions/>
  <pageMargins left="0.68" right="0.11811023622047245" top="0.64" bottom="0.35433070866141736" header="0.31496062992125984" footer="0.31496062992125984"/>
  <pageSetup horizontalDpi="600" verticalDpi="600" orientation="landscape" paperSize="9" scale="9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C4">
      <selection activeCell="F13" sqref="F13"/>
    </sheetView>
  </sheetViews>
  <sheetFormatPr defaultColWidth="9.140625" defaultRowHeight="12.75"/>
  <cols>
    <col min="1" max="1" width="6.7109375" style="72" customWidth="1"/>
    <col min="2" max="2" width="6.57421875" style="72" customWidth="1"/>
    <col min="3" max="3" width="11.421875" style="70" customWidth="1"/>
    <col min="4" max="4" width="14.00390625" style="70" customWidth="1"/>
    <col min="5" max="5" width="15.57421875" style="70" customWidth="1"/>
    <col min="6" max="6" width="3.00390625" style="70" customWidth="1"/>
    <col min="7" max="7" width="13.140625" style="70" customWidth="1"/>
    <col min="8" max="8" width="10.00390625" style="70" customWidth="1"/>
    <col min="9" max="9" width="3.140625" style="69" customWidth="1"/>
    <col min="10" max="10" width="37.421875" style="69" customWidth="1"/>
    <col min="11" max="11" width="15.7109375" style="69" customWidth="1"/>
    <col min="12" max="12" width="8.140625" style="69" customWidth="1"/>
    <col min="13" max="16384" width="9.140625" style="69" customWidth="1"/>
  </cols>
  <sheetData>
    <row r="1" spans="1:12" ht="33.75">
      <c r="A1" s="127" t="s">
        <v>200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8" ht="26.25">
      <c r="A2" s="73" t="s">
        <v>151</v>
      </c>
      <c r="G2" s="193" t="s">
        <v>43</v>
      </c>
      <c r="H2" s="193"/>
    </row>
    <row r="3" spans="1:8" ht="84.75" thickBot="1">
      <c r="A3" s="74" t="s">
        <v>120</v>
      </c>
      <c r="B3" s="74" t="s">
        <v>119</v>
      </c>
      <c r="C3" s="74" t="s">
        <v>163</v>
      </c>
      <c r="D3" s="86" t="s">
        <v>183</v>
      </c>
      <c r="E3" s="86" t="s">
        <v>184</v>
      </c>
      <c r="F3" s="71"/>
      <c r="G3" s="74" t="s">
        <v>41</v>
      </c>
      <c r="H3" s="74" t="s">
        <v>122</v>
      </c>
    </row>
    <row r="4" spans="1:12" ht="34.5" customHeight="1" thickTop="1">
      <c r="A4" s="75">
        <v>1</v>
      </c>
      <c r="B4" s="75">
        <v>1.5</v>
      </c>
      <c r="C4" s="76" t="s">
        <v>112</v>
      </c>
      <c r="D4" s="76">
        <f>COUNTIF('ข้อมูล(แบบ1)'!G:G,"&lt;="&amp;B4)</f>
        <v>0</v>
      </c>
      <c r="E4" s="92">
        <f>SUMIF('ข้อมูล(แบบ1)'!I:I,"&lt;="&amp;B4)</f>
        <v>0</v>
      </c>
      <c r="G4" s="77" t="s">
        <v>44</v>
      </c>
      <c r="H4" s="78">
        <v>19430</v>
      </c>
      <c r="J4" s="112" t="s">
        <v>123</v>
      </c>
      <c r="K4" s="113">
        <f>SUM('ข้อมูล%การเลื่อน'!F:F)</f>
        <v>0</v>
      </c>
      <c r="L4" s="114" t="s">
        <v>126</v>
      </c>
    </row>
    <row r="5" spans="1:12" ht="34.5" customHeight="1">
      <c r="A5" s="75">
        <v>1.51</v>
      </c>
      <c r="B5" s="75">
        <v>2.5</v>
      </c>
      <c r="C5" s="76" t="s">
        <v>24</v>
      </c>
      <c r="D5" s="76">
        <f>COUNTIF('ข้อมูล(แบบ1)'!G:G,"&lt;="&amp;B5)-COUNTIF('ข้อมูล(แบบ1)'!G:G,"&lt;"&amp;A5)</f>
        <v>0</v>
      </c>
      <c r="E5" s="92">
        <f>SUMIF('ข้อมูล(แบบ1)'!G:G,"&lt;="&amp;B5,'ข้อมูล(แบบ1)'!J:J)-SUMIF('ข้อมูล(แบบ1)'!G:G,"&lt;"&amp;A5,'ข้อมูล(แบบ1)'!J:J)</f>
        <v>0</v>
      </c>
      <c r="G5" s="77" t="s">
        <v>45</v>
      </c>
      <c r="H5" s="78">
        <v>23970</v>
      </c>
      <c r="J5" s="115" t="s">
        <v>42</v>
      </c>
      <c r="K5" s="116">
        <f>SUM('ข้อมูล(แบบ1)'!F:F)</f>
        <v>0</v>
      </c>
      <c r="L5" s="117" t="s">
        <v>19</v>
      </c>
    </row>
    <row r="6" spans="1:12" ht="34.5" customHeight="1">
      <c r="A6" s="75">
        <v>2.5</v>
      </c>
      <c r="B6" s="75">
        <v>3</v>
      </c>
      <c r="C6" s="76" t="s">
        <v>102</v>
      </c>
      <c r="D6" s="76">
        <f>COUNTIF('ข้อมูล(แบบ1)'!G:G,"&lt;="&amp;B6)-COUNTIF('ข้อมูล(แบบ1)'!G:G,"&lt;"&amp;A6)</f>
        <v>0</v>
      </c>
      <c r="E6" s="92">
        <f>SUMIF('ข้อมูล(แบบ1)'!G:G,"&lt;="&amp;B6,'ข้อมูล(แบบ1)'!J:J)-SUMIF('ข้อมูล(แบบ1)'!G:G,"&lt;"&amp;A6,'ข้อมูล(แบบ1)'!J:J)</f>
        <v>0</v>
      </c>
      <c r="G6" s="77" t="s">
        <v>46</v>
      </c>
      <c r="H6" s="78">
        <v>59790</v>
      </c>
      <c r="J6" s="115" t="s">
        <v>160</v>
      </c>
      <c r="K6" s="118">
        <v>0.04</v>
      </c>
      <c r="L6" s="117"/>
    </row>
    <row r="7" spans="7:12" ht="34.5" customHeight="1">
      <c r="G7" s="77" t="s">
        <v>47</v>
      </c>
      <c r="H7" s="78">
        <v>33360</v>
      </c>
      <c r="J7" s="115" t="str">
        <f>"วงเงิน "&amp;K6*100&amp;"% ของค่าตอบแทนรวม"</f>
        <v>วงเงิน 4% ของค่าตอบแทนรวม</v>
      </c>
      <c r="K7" s="119">
        <f>K5*K6</f>
        <v>0</v>
      </c>
      <c r="L7" s="117" t="s">
        <v>19</v>
      </c>
    </row>
    <row r="8" spans="7:12" ht="34.5" customHeight="1">
      <c r="G8" s="77" t="s">
        <v>48</v>
      </c>
      <c r="H8" s="78">
        <v>42830</v>
      </c>
      <c r="J8" s="120" t="s">
        <v>124</v>
      </c>
      <c r="K8" s="121">
        <f>SUM('ข้อมูล(แบบ1)'!J:J)</f>
        <v>0</v>
      </c>
      <c r="L8" s="117" t="s">
        <v>19</v>
      </c>
    </row>
    <row r="9" spans="7:12" ht="34.5" customHeight="1" thickBot="1">
      <c r="G9" s="77" t="s">
        <v>49</v>
      </c>
      <c r="H9" s="78">
        <v>68350</v>
      </c>
      <c r="J9" s="122" t="str">
        <f>IF(K7-K8&gt;0,"วงเงินเหลือ","เกินวงเงิน")</f>
        <v>เกินวงเงิน</v>
      </c>
      <c r="K9" s="123">
        <f>K7-K8</f>
        <v>0</v>
      </c>
      <c r="L9" s="124" t="s">
        <v>19</v>
      </c>
    </row>
    <row r="10" spans="10:12" ht="26.25" thickTop="1">
      <c r="J10" s="125"/>
      <c r="K10" s="125"/>
      <c r="L10" s="125"/>
    </row>
  </sheetData>
  <sheetProtection/>
  <mergeCells count="1">
    <mergeCell ref="G2:H2"/>
  </mergeCells>
  <printOptions/>
  <pageMargins left="0.81" right="0.11811023622047245" top="1.12" bottom="0.5511811023622047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ocsc</dc:creator>
  <cp:keywords/>
  <dc:description/>
  <cp:lastModifiedBy> </cp:lastModifiedBy>
  <cp:lastPrinted>2011-09-06T02:35:24Z</cp:lastPrinted>
  <dcterms:created xsi:type="dcterms:W3CDTF">2010-03-29T10:42:36Z</dcterms:created>
  <dcterms:modified xsi:type="dcterms:W3CDTF">2011-09-06T03:13:26Z</dcterms:modified>
  <cp:category/>
  <cp:version/>
  <cp:contentType/>
  <cp:contentStatus/>
</cp:coreProperties>
</file>